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5835" windowHeight="5430" activeTab="5"/>
  </bookViews>
  <sheets>
    <sheet name="MECSB" sheetId="1" r:id="rId1"/>
    <sheet name="MEBFP" sheetId="2" r:id="rId2"/>
    <sheet name="MEFL" sheetId="3" r:id="rId3"/>
    <sheet name="MEPE" sheetId="4" r:id="rId4"/>
    <sheet name="MEPTR" sheetId="5" r:id="rId5"/>
    <sheet name="MEPCY" sheetId="6" r:id="rId6"/>
  </sheets>
  <definedNames>
    <definedName name="_xlnm.Print_Area" localSheetId="1">'MEBFP'!$A$1:$H$53</definedName>
    <definedName name="_xlnm.Print_Area" localSheetId="0">'MECSB'!$A$1:$H$53</definedName>
    <definedName name="_xlnm.Print_Area" localSheetId="2">'MEFL'!$A$1:$H$53</definedName>
    <definedName name="_xlnm.Print_Area" localSheetId="5">'MEPCY'!$A$1:$H$53</definedName>
    <definedName name="_xlnm.Print_Area" localSheetId="3">'MEPE'!$A$1:$H$53</definedName>
    <definedName name="_xlnm.Print_Area" localSheetId="4">'MEPTR'!$A$1:$H$53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18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18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 JEFF WANG</author>
    <author>C. Jeffrey Wang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18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1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44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 JEFF WANG</author>
    <author>C. Jeffrey Wang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18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1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44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 JEFF WANG</author>
    <author>C. Jeffrey Wang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18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1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44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 JEFF WANG</author>
    <author>C. Jeffrey Wang</author>
  </authors>
  <commentList>
    <comment ref="C6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31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18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44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<sst xmlns="http://schemas.openxmlformats.org/spreadsheetml/2006/main" count="339" uniqueCount="67">
  <si>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</si>
  <si>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</si>
  <si>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</si>
  <si>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</si>
  <si>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</si>
  <si>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</si>
  <si>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</si>
  <si>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</si>
  <si>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</si>
  <si>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</si>
  <si>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</si>
  <si>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</si>
  <si>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</si>
  <si>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</si>
  <si>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MEPCY</t>
  </si>
  <si>
    <t>MEPCY LOG</t>
  </si>
  <si>
    <t>CALC. MEPCY</t>
  </si>
  <si>
    <t>CALC. MEFL</t>
  </si>
  <si>
    <t>MEPE LOG</t>
  </si>
  <si>
    <t>CALC. MEPE</t>
  </si>
  <si>
    <t>CROSS CALIBRATION TABLE</t>
  </si>
  <si>
    <t>1024 CH#</t>
  </si>
  <si>
    <t>256 CH#</t>
  </si>
  <si>
    <t>CH#</t>
  </si>
  <si>
    <t xml:space="preserve">Calc. </t>
  </si>
  <si>
    <t>Calc. MEFL</t>
  </si>
  <si>
    <t>Calc. MEPCY</t>
  </si>
  <si>
    <t>Calc. MEPE</t>
  </si>
  <si>
    <t xml:space="preserve"> to 256 REL. CH#</t>
  </si>
  <si>
    <t xml:space="preserve">  CONVERSION</t>
  </si>
  <si>
    <t xml:space="preserve">  1024 REL. CH#</t>
  </si>
  <si>
    <t xml:space="preserve">  1024 MEAN CH#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</si>
  <si>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</si>
  <si>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t xml:space="preserve">     TABLE NO. 2</t>
  </si>
  <si>
    <t xml:space="preserve">     TABLE NO. 3</t>
  </si>
  <si>
    <t xml:space="preserve">     TABLE NO. 1</t>
  </si>
  <si>
    <t>CONVERTED VALUES</t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</si>
  <si>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</si>
  <si>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</si>
  <si>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</si>
  <si>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</si>
  <si>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</si>
  <si>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</si>
  <si>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t>TYPE THE NAME OF YOUR LAB HERE</t>
  </si>
  <si>
    <r>
      <t xml:space="preserve">FINALLY </t>
    </r>
    <r>
      <rPr>
        <b/>
        <sz val="10"/>
        <color indexed="12"/>
        <rFont val="Arial"/>
        <family val="2"/>
      </rPr>
      <t>[PASTE VALUES]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</si>
  <si>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</si>
  <si>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Rainbow Calibration Particles (RCP-60-5)</t>
  </si>
  <si>
    <t>MECSB</t>
  </si>
  <si>
    <t>MECSB LOG</t>
  </si>
  <si>
    <t>CALC. MECSB</t>
  </si>
  <si>
    <t>Calc. MECSB</t>
  </si>
  <si>
    <t>MEBFP</t>
  </si>
  <si>
    <t>MEBFP LOG</t>
  </si>
  <si>
    <t>CALC. MEBFP</t>
  </si>
  <si>
    <t>Calc. MEBFP</t>
  </si>
  <si>
    <t>MEPTR</t>
  </si>
  <si>
    <t>MEPTR LOG</t>
  </si>
  <si>
    <t>CALC. MEPTR</t>
  </si>
  <si>
    <t>Calc. MEPTR</t>
  </si>
  <si>
    <t xml:space="preserve">     TABLE NO. 4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</si>
  <si>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</si>
  <si>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</si>
  <si>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</t>
  </si>
  <si>
    <t>AVE. RESIDUAL</t>
  </si>
  <si>
    <t>SLOPE</t>
  </si>
  <si>
    <t>INTERCEPT</t>
  </si>
  <si>
    <t>RSQ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</si>
</sst>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</numFmts>
  <fonts count="70">
    <font>
      <sz val="10"/>
      <name val="Arial"/>
      <family val="0"/>
    </font>
    <font>
      <b/>
      <sz val="10"/>
      <name val="Arial"/>
      <family val="2"/>
    </font>
    <font>
      <sz val="16"/>
      <name val="Helvetica"/>
      <family val="0"/>
    </font>
    <font>
      <b/>
      <sz val="10"/>
      <color indexed="12"/>
      <name val="Arial"/>
      <family val="2"/>
    </font>
    <font>
      <b/>
      <u val="single"/>
      <sz val="22"/>
      <color indexed="8"/>
      <name val="Helvetica"/>
      <family val="0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0"/>
    </font>
    <font>
      <b/>
      <sz val="9"/>
      <color indexed="12"/>
      <name val="Tahoma"/>
      <family val="2"/>
    </font>
    <font>
      <b/>
      <u val="single"/>
      <sz val="11"/>
      <color indexed="8"/>
      <name val="Arial"/>
      <family val="2"/>
    </font>
    <font>
      <b/>
      <vertAlign val="superscript"/>
      <sz val="8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b/>
      <sz val="11.5"/>
      <color indexed="8"/>
      <name val="Arial"/>
      <family val="0"/>
    </font>
    <font>
      <sz val="10"/>
      <color indexed="8"/>
      <name val="Arial"/>
      <family val="0"/>
    </font>
    <font>
      <b/>
      <sz val="18.75"/>
      <color indexed="8"/>
      <name val="Arial"/>
      <family val="0"/>
    </font>
    <font>
      <b/>
      <sz val="12.25"/>
      <color indexed="8"/>
      <name val="Arial"/>
      <family val="0"/>
    </font>
    <font>
      <vertAlign val="superscript"/>
      <sz val="15.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5.75"/>
      <color indexed="8"/>
      <name val="Arial"/>
      <family val="0"/>
    </font>
    <font>
      <vertAlign val="superscript"/>
      <sz val="15.75"/>
      <color indexed="8"/>
      <name val="Arial"/>
      <family val="0"/>
    </font>
    <font>
      <sz val="16"/>
      <color indexed="8"/>
      <name val="Arial"/>
      <family val="0"/>
    </font>
    <font>
      <sz val="10.25"/>
      <color indexed="8"/>
      <name val="Arial"/>
      <family val="0"/>
    </font>
    <font>
      <b/>
      <sz val="19"/>
      <color indexed="8"/>
      <name val="Arial"/>
      <family val="0"/>
    </font>
    <font>
      <b/>
      <sz val="12.5"/>
      <color indexed="8"/>
      <name val="Arial"/>
      <family val="0"/>
    </font>
    <font>
      <vertAlign val="super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0" borderId="28" xfId="0" applyFont="1" applyBorder="1" applyAlignment="1">
      <alignment horizontal="center"/>
    </xf>
    <xf numFmtId="166" fontId="0" fillId="0" borderId="29" xfId="0" applyNumberFormat="1" applyBorder="1" applyAlignment="1" applyProtection="1">
      <alignment/>
      <protection hidden="1"/>
    </xf>
    <xf numFmtId="167" fontId="0" fillId="34" borderId="29" xfId="0" applyNumberForma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5" borderId="29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7" fillId="33" borderId="20" xfId="0" applyFont="1" applyFill="1" applyBorder="1" applyAlignment="1">
      <alignment horizontal="left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7" fontId="0" fillId="35" borderId="29" xfId="0" applyNumberFormat="1" applyFill="1" applyBorder="1" applyAlignment="1" applyProtection="1">
      <alignment horizontal="center"/>
      <protection hidden="1"/>
    </xf>
    <xf numFmtId="10" fontId="0" fillId="35" borderId="29" xfId="0" applyNumberFormat="1" applyFill="1" applyBorder="1" applyAlignment="1" applyProtection="1">
      <alignment horizontal="center"/>
      <protection hidden="1"/>
    </xf>
    <xf numFmtId="1" fontId="0" fillId="35" borderId="31" xfId="0" applyNumberFormat="1" applyFill="1" applyBorder="1" applyAlignment="1" applyProtection="1">
      <alignment/>
      <protection hidden="1"/>
    </xf>
    <xf numFmtId="1" fontId="0" fillId="35" borderId="30" xfId="0" applyNumberFormat="1" applyFill="1" applyBorder="1" applyAlignment="1" applyProtection="1">
      <alignment/>
      <protection hidden="1"/>
    </xf>
    <xf numFmtId="0" fontId="10" fillId="33" borderId="20" xfId="0" applyFont="1" applyFill="1" applyBorder="1" applyAlignment="1">
      <alignment horizontal="left"/>
    </xf>
    <xf numFmtId="0" fontId="1" fillId="0" borderId="3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166" fontId="3" fillId="36" borderId="19" xfId="0" applyNumberFormat="1" applyFont="1" applyFill="1" applyBorder="1" applyAlignment="1" applyProtection="1">
      <alignment horizontal="right"/>
      <protection hidden="1"/>
    </xf>
    <xf numFmtId="0" fontId="3" fillId="36" borderId="33" xfId="0" applyFont="1" applyFill="1" applyBorder="1" applyAlignment="1">
      <alignment/>
    </xf>
    <xf numFmtId="0" fontId="0" fillId="37" borderId="0" xfId="0" applyFill="1" applyAlignment="1">
      <alignment/>
    </xf>
    <xf numFmtId="0" fontId="0" fillId="34" borderId="29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10" fillId="36" borderId="20" xfId="0" applyFont="1" applyFill="1" applyBorder="1" applyAlignment="1">
      <alignment horizontal="left"/>
    </xf>
    <xf numFmtId="0" fontId="6" fillId="36" borderId="23" xfId="0" applyFont="1" applyFill="1" applyBorder="1" applyAlignment="1">
      <alignment horizontal="left"/>
    </xf>
    <xf numFmtId="0" fontId="6" fillId="36" borderId="24" xfId="0" applyFont="1" applyFill="1" applyBorder="1" applyAlignment="1">
      <alignment horizontal="left"/>
    </xf>
    <xf numFmtId="0" fontId="7" fillId="36" borderId="20" xfId="0" applyFont="1" applyFill="1" applyBorder="1" applyAlignment="1">
      <alignment horizontal="left"/>
    </xf>
    <xf numFmtId="0" fontId="6" fillId="36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1" fontId="0" fillId="34" borderId="29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10" fontId="0" fillId="34" borderId="29" xfId="0" applyNumberFormat="1" applyFill="1" applyBorder="1" applyAlignment="1" applyProtection="1">
      <alignment horizontal="center"/>
      <protection hidden="1"/>
    </xf>
    <xf numFmtId="1" fontId="0" fillId="34" borderId="31" xfId="0" applyNumberFormat="1" applyFill="1" applyBorder="1" applyAlignment="1" applyProtection="1">
      <alignment/>
      <protection hidden="1"/>
    </xf>
    <xf numFmtId="1" fontId="0" fillId="34" borderId="30" xfId="0" applyNumberFormat="1" applyFill="1" applyBorder="1" applyAlignment="1" applyProtection="1">
      <alignment/>
      <protection hidden="1"/>
    </xf>
    <xf numFmtId="0" fontId="12" fillId="33" borderId="21" xfId="0" applyFont="1" applyFill="1" applyBorder="1" applyAlignment="1">
      <alignment horizontal="left"/>
    </xf>
    <xf numFmtId="0" fontId="12" fillId="36" borderId="21" xfId="0" applyFont="1" applyFill="1" applyBorder="1" applyAlignment="1">
      <alignment horizontal="left"/>
    </xf>
    <xf numFmtId="0" fontId="14" fillId="38" borderId="34" xfId="0" applyFont="1" applyFill="1" applyBorder="1" applyAlignment="1">
      <alignment/>
    </xf>
    <xf numFmtId="0" fontId="14" fillId="38" borderId="35" xfId="0" applyFont="1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1" fillId="33" borderId="12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2" fontId="0" fillId="35" borderId="28" xfId="0" applyNumberFormat="1" applyFill="1" applyBorder="1" applyAlignment="1" applyProtection="1">
      <alignment/>
      <protection hidden="1"/>
    </xf>
    <xf numFmtId="2" fontId="0" fillId="34" borderId="28" xfId="0" applyNumberFormat="1" applyFill="1" applyBorder="1" applyAlignment="1" applyProtection="1">
      <alignment/>
      <protection hidden="1"/>
    </xf>
    <xf numFmtId="2" fontId="0" fillId="34" borderId="29" xfId="0" applyNumberFormat="1" applyFill="1" applyBorder="1" applyAlignment="1" applyProtection="1">
      <alignment/>
      <protection hidden="1"/>
    </xf>
    <xf numFmtId="0" fontId="0" fillId="34" borderId="29" xfId="0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1" fontId="0" fillId="35" borderId="29" xfId="0" applyNumberFormat="1" applyFill="1" applyBorder="1" applyAlignment="1">
      <alignment/>
    </xf>
    <xf numFmtId="166" fontId="3" fillId="34" borderId="19" xfId="0" applyNumberFormat="1" applyFont="1" applyFill="1" applyBorder="1" applyAlignment="1" applyProtection="1">
      <alignment horizontal="right"/>
      <protection hidden="1"/>
    </xf>
    <xf numFmtId="0" fontId="3" fillId="34" borderId="33" xfId="0" applyFont="1" applyFill="1" applyBorder="1" applyAlignment="1">
      <alignment/>
    </xf>
    <xf numFmtId="0" fontId="15" fillId="35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5" fillId="35" borderId="19" xfId="0" applyFont="1" applyFill="1" applyBorder="1" applyAlignment="1">
      <alignment/>
    </xf>
    <xf numFmtId="0" fontId="0" fillId="35" borderId="33" xfId="0" applyFill="1" applyBorder="1" applyAlignment="1">
      <alignment/>
    </xf>
    <xf numFmtId="0" fontId="3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16" fillId="0" borderId="34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1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2" fontId="0" fillId="34" borderId="28" xfId="0" applyNumberFormat="1" applyFill="1" applyBorder="1" applyAlignment="1" applyProtection="1">
      <alignment/>
      <protection hidden="1" locked="0"/>
    </xf>
    <xf numFmtId="0" fontId="18" fillId="36" borderId="12" xfId="0" applyFont="1" applyFill="1" applyBorder="1" applyAlignment="1">
      <alignment/>
    </xf>
    <xf numFmtId="1" fontId="0" fillId="34" borderId="29" xfId="0" applyNumberFormat="1" applyFill="1" applyBorder="1" applyAlignment="1" applyProtection="1">
      <alignment/>
      <protection locked="0"/>
    </xf>
    <xf numFmtId="1" fontId="0" fillId="39" borderId="29" xfId="0" applyNumberFormat="1" applyFill="1" applyBorder="1" applyAlignment="1" applyProtection="1">
      <alignment/>
      <protection locked="0"/>
    </xf>
    <xf numFmtId="1" fontId="0" fillId="39" borderId="41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12" borderId="28" xfId="0" applyFill="1" applyBorder="1" applyAlignment="1" applyProtection="1">
      <alignment/>
      <protection locked="0"/>
    </xf>
    <xf numFmtId="2" fontId="0" fillId="12" borderId="28" xfId="0" applyNumberFormat="1" applyFill="1" applyBorder="1" applyAlignment="1" applyProtection="1">
      <alignment/>
      <protection hidden="1"/>
    </xf>
    <xf numFmtId="0" fontId="0" fillId="12" borderId="29" xfId="0" applyFill="1" applyBorder="1" applyAlignment="1" applyProtection="1">
      <alignment/>
      <protection locked="0"/>
    </xf>
    <xf numFmtId="167" fontId="0" fillId="34" borderId="42" xfId="0" applyNumberFormat="1" applyFill="1" applyBorder="1" applyAlignment="1" applyProtection="1">
      <alignment horizontal="center"/>
      <protection hidden="1"/>
    </xf>
    <xf numFmtId="10" fontId="0" fillId="34" borderId="42" xfId="0" applyNumberFormat="1" applyFill="1" applyBorder="1" applyAlignment="1" applyProtection="1">
      <alignment horizontal="center"/>
      <protection hidden="1"/>
    </xf>
    <xf numFmtId="10" fontId="0" fillId="0" borderId="16" xfId="0" applyNumberFormat="1" applyBorder="1" applyAlignment="1">
      <alignment/>
    </xf>
    <xf numFmtId="1" fontId="0" fillId="39" borderId="16" xfId="0" applyNumberFormat="1" applyFont="1" applyFill="1" applyBorder="1" applyAlignment="1" applyProtection="1">
      <alignment/>
      <protection locked="0"/>
    </xf>
    <xf numFmtId="1" fontId="0" fillId="39" borderId="43" xfId="0" applyNumberFormat="1" applyFont="1" applyFill="1" applyBorder="1" applyAlignment="1" applyProtection="1">
      <alignment/>
      <protection locked="0"/>
    </xf>
    <xf numFmtId="166" fontId="3" fillId="36" borderId="32" xfId="0" applyNumberFormat="1" applyFont="1" applyFill="1" applyBorder="1" applyAlignment="1" applyProtection="1">
      <alignment horizontal="right"/>
      <protection hidden="1"/>
    </xf>
    <xf numFmtId="0" fontId="3" fillId="36" borderId="16" xfId="0" applyFont="1" applyFill="1" applyBorder="1" applyAlignment="1">
      <alignment/>
    </xf>
    <xf numFmtId="166" fontId="3" fillId="34" borderId="32" xfId="0" applyNumberFormat="1" applyFont="1" applyFill="1" applyBorder="1" applyAlignment="1" applyProtection="1">
      <alignment horizontal="right"/>
      <protection hidden="1"/>
    </xf>
    <xf numFmtId="0" fontId="3" fillId="34" borderId="16" xfId="0" applyFont="1" applyFill="1" applyBorder="1" applyAlignment="1">
      <alignment/>
    </xf>
    <xf numFmtId="167" fontId="0" fillId="35" borderId="42" xfId="0" applyNumberFormat="1" applyFill="1" applyBorder="1" applyAlignment="1" applyProtection="1">
      <alignment horizontal="center"/>
      <protection hidden="1"/>
    </xf>
    <xf numFmtId="10" fontId="0" fillId="35" borderId="42" xfId="0" applyNumberFormat="1" applyFill="1" applyBorder="1" applyAlignment="1" applyProtection="1">
      <alignment horizontal="center"/>
      <protection hidden="1"/>
    </xf>
    <xf numFmtId="166" fontId="3" fillId="35" borderId="32" xfId="0" applyNumberFormat="1" applyFont="1" applyFill="1" applyBorder="1" applyAlignment="1" applyProtection="1">
      <alignment horizontal="right"/>
      <protection hidden="1"/>
    </xf>
    <xf numFmtId="0" fontId="3" fillId="35" borderId="16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8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25"/>
          <c:w val="0.854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MECSB!$C$7:$C$12</c:f>
              <c:numCache/>
            </c:numRef>
          </c:xVal>
          <c:yVal>
            <c:numRef>
              <c:f>MECSB!$D$7:$D$12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MECSB!$C$7:$C$12</c:f>
              <c:numCache/>
            </c:numRef>
          </c:xVal>
          <c:yVal>
            <c:numRef>
              <c:f>MECSB!$F$7:$F$12</c:f>
              <c:numCache/>
            </c:numRef>
          </c:yVal>
          <c:smooth val="0"/>
        </c:ser>
        <c:axId val="14978394"/>
        <c:axId val="587819"/>
      </c:scatterChart>
      <c:valAx>
        <c:axId val="1497839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"/>
        <c:crosses val="max"/>
        <c:crossBetween val="midCat"/>
        <c:dispUnits/>
        <c:majorUnit val="64"/>
        <c:minorUnit val="32"/>
      </c:valAx>
      <c:valAx>
        <c:axId val="587819"/>
        <c:scaling>
          <c:logBase val="10"/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075"/>
          <c:w val="0.693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MEPTR!$C$7:$C$12</c:f>
              <c:numCache/>
            </c:numRef>
          </c:xVal>
          <c:yVal>
            <c:numRef>
              <c:f>MEPTR!$D$7:$D$12</c:f>
              <c:numCache/>
            </c:numRef>
          </c:yVal>
          <c:smooth val="0"/>
        </c:ser>
        <c:axId val="56048468"/>
        <c:axId val="34674165"/>
      </c:scatterChart>
      <c:val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 val="autoZero"/>
        <c:crossBetween val="midCat"/>
        <c:dispUnits/>
      </c:valAx>
      <c:valAx>
        <c:axId val="34674165"/>
        <c:scaling>
          <c:logBase val="10"/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4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59"/>
          <c:w val="0.239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6"/>
          <c:w val="0.85575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MEPCY!$C$7:$C$12</c:f>
              <c:numCache/>
            </c:numRef>
          </c:xVal>
          <c:yVal>
            <c:numRef>
              <c:f>MEPCY!$D$7:$D$12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MEPCY!$C$7:$C$12</c:f>
              <c:numCache/>
            </c:numRef>
          </c:xVal>
          <c:yVal>
            <c:numRef>
              <c:f>MEPCY!$F$7:$F$12</c:f>
              <c:numCache/>
            </c:numRef>
          </c:yVal>
          <c:smooth val="0"/>
        </c:ser>
        <c:axId val="43632030"/>
        <c:axId val="57143951"/>
      </c:scatterChart>
      <c:valAx>
        <c:axId val="4363203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 val="max"/>
        <c:crossBetween val="midCat"/>
        <c:dispUnits/>
        <c:majorUnit val="64"/>
        <c:minorUnit val="32"/>
      </c:valAx>
      <c:valAx>
        <c:axId val="57143951"/>
        <c:scaling>
          <c:logBase val="10"/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2030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075"/>
          <c:w val="0.693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MEPCY!$C$7:$C$12</c:f>
              <c:numCache/>
            </c:numRef>
          </c:xVal>
          <c:yVal>
            <c:numRef>
              <c:f>MEPCY!$D$7:$D$12</c:f>
              <c:numCache/>
            </c:numRef>
          </c:yVal>
          <c:smooth val="0"/>
        </c:ser>
        <c:axId val="44533512"/>
        <c:axId val="65257289"/>
      </c:scatterChart>
      <c:val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 val="autoZero"/>
        <c:crossBetween val="midCat"/>
        <c:dispUnits/>
      </c:valAx>
      <c:valAx>
        <c:axId val="65257289"/>
        <c:scaling>
          <c:logBase val="10"/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35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59"/>
          <c:w val="0.239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075"/>
          <c:w val="0.693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MECSB!$C$7:$C$12</c:f>
              <c:numCache/>
            </c:numRef>
          </c:xVal>
          <c:yVal>
            <c:numRef>
              <c:f>MECSB!$D$7:$D$12</c:f>
              <c:numCache/>
            </c:numRef>
          </c:yVal>
          <c:smooth val="0"/>
        </c:ser>
        <c:axId val="5290372"/>
        <c:axId val="47613349"/>
      </c:scatterChart>
      <c:val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 val="autoZero"/>
        <c:crossBetween val="midCat"/>
        <c:dispUnits/>
      </c:valAx>
      <c:valAx>
        <c:axId val="47613349"/>
        <c:scaling>
          <c:logBase val="10"/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3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59"/>
          <c:w val="0.239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25"/>
          <c:w val="0.854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MEBFP!$C$7:$C$12</c:f>
              <c:numCache/>
            </c:numRef>
          </c:xVal>
          <c:yVal>
            <c:numRef>
              <c:f>MEBFP!$D$7:$D$12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MEBFP!$C$7:$C$12</c:f>
              <c:numCache/>
            </c:numRef>
          </c:xVal>
          <c:yVal>
            <c:numRef>
              <c:f>MEBFP!$F$7:$F$12</c:f>
              <c:numCache/>
            </c:numRef>
          </c:yVal>
          <c:smooth val="0"/>
        </c:ser>
        <c:axId val="25866958"/>
        <c:axId val="31476031"/>
      </c:scatterChart>
      <c:valAx>
        <c:axId val="2586695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6031"/>
        <c:crosses val="max"/>
        <c:crossBetween val="midCat"/>
        <c:dispUnits/>
        <c:majorUnit val="64"/>
        <c:minorUnit val="32"/>
      </c:valAx>
      <c:valAx>
        <c:axId val="31476031"/>
        <c:scaling>
          <c:logBase val="10"/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958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075"/>
          <c:w val="0.693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MEBFP!$C$7:$C$12</c:f>
              <c:numCache/>
            </c:numRef>
          </c:xVal>
          <c:yVal>
            <c:numRef>
              <c:f>MEBFP!$D$7:$D$12</c:f>
              <c:numCache/>
            </c:numRef>
          </c:yVal>
          <c:smooth val="0"/>
        </c:ser>
        <c:axId val="14848824"/>
        <c:axId val="66530553"/>
      </c:scatterChart>
      <c:val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0553"/>
        <c:crosses val="autoZero"/>
        <c:crossBetween val="midCat"/>
        <c:dispUnits/>
      </c:valAx>
      <c:valAx>
        <c:axId val="66530553"/>
        <c:scaling>
          <c:logBase val="10"/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59"/>
          <c:w val="0.239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25"/>
          <c:w val="0.854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MEFL!$C$7:$C$12</c:f>
              <c:numCache/>
            </c:numRef>
          </c:xVal>
          <c:yVal>
            <c:numRef>
              <c:f>MEFL!$D$7:$D$12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MEFL!$C$7:$C$12</c:f>
              <c:numCache/>
            </c:numRef>
          </c:xVal>
          <c:yVal>
            <c:numRef>
              <c:f>MEFL!$F$7:$F$12</c:f>
              <c:numCache/>
            </c:numRef>
          </c:yVal>
          <c:smooth val="0"/>
        </c:ser>
        <c:axId val="61904066"/>
        <c:axId val="20265683"/>
      </c:scatterChart>
      <c:valAx>
        <c:axId val="6190406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 val="max"/>
        <c:crossBetween val="midCat"/>
        <c:dispUnits/>
        <c:majorUnit val="64"/>
        <c:minorUnit val="32"/>
      </c:valAx>
      <c:valAx>
        <c:axId val="20265683"/>
        <c:scaling>
          <c:logBase val="10"/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066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075"/>
          <c:w val="0.693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MEFL!$C$7:$C$12</c:f>
              <c:numCache/>
            </c:numRef>
          </c:xVal>
          <c:yVal>
            <c:numRef>
              <c:f>MEFL!$D$7:$D$12</c:f>
              <c:numCache/>
            </c:numRef>
          </c:yVal>
          <c:smooth val="0"/>
        </c:ser>
        <c:axId val="48173420"/>
        <c:axId val="30907597"/>
      </c:scatterChart>
      <c:val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597"/>
        <c:crosses val="autoZero"/>
        <c:crossBetween val="midCat"/>
        <c:dispUnits/>
      </c:valAx>
      <c:valAx>
        <c:axId val="30907597"/>
        <c:scaling>
          <c:logBase val="10"/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4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59"/>
          <c:w val="0.239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25"/>
          <c:w val="0.854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MEPE!$C$7:$C$12</c:f>
              <c:numCache/>
            </c:numRef>
          </c:xVal>
          <c:yVal>
            <c:numRef>
              <c:f>MEPE!$D$7:$D$12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MEPE!$C$7:$C$12</c:f>
              <c:numCache/>
            </c:numRef>
          </c:xVal>
          <c:yVal>
            <c:numRef>
              <c:f>MEPE!$F$7:$F$12</c:f>
              <c:numCache/>
            </c:numRef>
          </c:yVal>
          <c:smooth val="0"/>
        </c:ser>
        <c:axId val="9732918"/>
        <c:axId val="20487399"/>
      </c:scatterChart>
      <c:valAx>
        <c:axId val="973291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 val="max"/>
        <c:crossBetween val="midCat"/>
        <c:dispUnits/>
        <c:majorUnit val="64"/>
        <c:minorUnit val="32"/>
      </c:valAx>
      <c:valAx>
        <c:axId val="20487399"/>
        <c:scaling>
          <c:logBase val="10"/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075"/>
          <c:w val="0.6932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MEPE!$C$7:$C$12</c:f>
              <c:numCache/>
            </c:numRef>
          </c:xVal>
          <c:yVal>
            <c:numRef>
              <c:f>MEPE!$D$7:$D$12</c:f>
              <c:numCache/>
            </c:numRef>
          </c:yVal>
          <c:smooth val="0"/>
        </c:ser>
        <c:axId val="50168864"/>
        <c:axId val="48866593"/>
      </c:scatterChart>
      <c:val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6593"/>
        <c:crosses val="autoZero"/>
        <c:crossBetween val="midCat"/>
        <c:dispUnits/>
      </c:valAx>
      <c:valAx>
        <c:axId val="48866593"/>
        <c:scaling>
          <c:logBase val="10"/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88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59"/>
          <c:w val="0.239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25"/>
          <c:w val="0.854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MEPTR!$C$7:$C$12</c:f>
              <c:numCache/>
            </c:numRef>
          </c:xVal>
          <c:yVal>
            <c:numRef>
              <c:f>MEPTR!$D$7:$D$12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MEPTR!$C$7:$C$12</c:f>
              <c:numCache/>
            </c:numRef>
          </c:xVal>
          <c:yVal>
            <c:numRef>
              <c:f>MEPTR!$F$7:$F$12</c:f>
              <c:numCache/>
            </c:numRef>
          </c:yVal>
          <c:smooth val="0"/>
        </c:ser>
        <c:axId val="37146154"/>
        <c:axId val="65879931"/>
      </c:scatterChart>
      <c:valAx>
        <c:axId val="3714615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931"/>
        <c:crosses val="max"/>
        <c:crossBetween val="midCat"/>
        <c:dispUnits/>
        <c:majorUnit val="64"/>
        <c:minorUnit val="32"/>
      </c:valAx>
      <c:valAx>
        <c:axId val="65879931"/>
        <c:scaling>
          <c:logBase val="10"/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46154"/>
        <c:crosses val="max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0.17875</cdr:y>
    </cdr:from>
    <cdr:to>
      <cdr:x>0.064</cdr:x>
      <cdr:y>0.80375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95350"/>
          <a:ext cx="257175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MECSB (Relative Values)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3048000"/>
        <a:ext cx="5562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447675</xdr:colOff>
      <xdr:row>17</xdr:row>
      <xdr:rowOff>152400</xdr:rowOff>
    </xdr:from>
    <xdr:to>
      <xdr:col>26</xdr:col>
      <xdr:colOff>381000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3106400" y="3362325"/>
        <a:ext cx="35909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0.18625</cdr:y>
    </cdr:from>
    <cdr:to>
      <cdr:x>0.066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933450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3000375"/>
        <a:ext cx="56578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447675</xdr:colOff>
      <xdr:row>17</xdr:row>
      <xdr:rowOff>152400</xdr:rowOff>
    </xdr:from>
    <xdr:to>
      <xdr:col>27</xdr:col>
      <xdr:colOff>381000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3725525" y="3314700"/>
        <a:ext cx="35909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2990850"/>
        <a:ext cx="55530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447675</xdr:colOff>
      <xdr:row>17</xdr:row>
      <xdr:rowOff>152400</xdr:rowOff>
    </xdr:from>
    <xdr:to>
      <xdr:col>27</xdr:col>
      <xdr:colOff>381000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3601700" y="3305175"/>
        <a:ext cx="35909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0.1715</cdr:y>
    </cdr:from>
    <cdr:to>
      <cdr:x>0.06575</cdr:x>
      <cdr:y>0.8065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857250"/>
          <a:ext cx="257175" cy="3209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MEBFP (Relative Values)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2990850"/>
        <a:ext cx="55530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447675</xdr:colOff>
      <xdr:row>17</xdr:row>
      <xdr:rowOff>152400</xdr:rowOff>
    </xdr:from>
    <xdr:to>
      <xdr:col>27</xdr:col>
      <xdr:colOff>381000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3601700" y="3305175"/>
        <a:ext cx="35909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0.18275</cdr:y>
    </cdr:from>
    <cdr:to>
      <cdr:x>0.06625</cdr:x>
      <cdr:y>0.8065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914400"/>
          <a:ext cx="257175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2990850"/>
        <a:ext cx="55530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447675</xdr:colOff>
      <xdr:row>17</xdr:row>
      <xdr:rowOff>152400</xdr:rowOff>
    </xdr:from>
    <xdr:to>
      <xdr:col>27</xdr:col>
      <xdr:colOff>381000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3601700" y="3305175"/>
        <a:ext cx="35909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0.17875</cdr:y>
    </cdr:from>
    <cdr:to>
      <cdr:x>0.06375</cdr:x>
      <cdr:y>0.8025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95350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3048000"/>
        <a:ext cx="5562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447675</xdr:colOff>
      <xdr:row>17</xdr:row>
      <xdr:rowOff>152400</xdr:rowOff>
    </xdr:from>
    <xdr:to>
      <xdr:col>26</xdr:col>
      <xdr:colOff>381000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3106400" y="3362325"/>
        <a:ext cx="35909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0.17875</cdr:y>
    </cdr:from>
    <cdr:to>
      <cdr:x>0.06375</cdr:x>
      <cdr:y>0.8025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95350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54"/>
  <sheetViews>
    <sheetView zoomScalePageLayoutView="0" workbookViewId="0" topLeftCell="A1">
      <selection activeCell="C7" sqref="C7:C12"/>
    </sheetView>
  </sheetViews>
  <sheetFormatPr defaultColWidth="9.140625" defaultRowHeight="12.75"/>
  <cols>
    <col min="1" max="1" width="9.00390625" style="0" customWidth="1"/>
    <col min="2" max="2" width="8.00390625" style="0" customWidth="1"/>
    <col min="4" max="4" width="11.8515625" style="0" customWidth="1"/>
    <col min="5" max="5" width="11.7109375" style="0" customWidth="1"/>
    <col min="6" max="6" width="9.8515625" style="0" customWidth="1"/>
    <col min="7" max="7" width="10.8515625" style="0" customWidth="1"/>
    <col min="8" max="8" width="12.8515625" style="0" customWidth="1"/>
    <col min="9" max="9" width="1.7109375" style="0" customWidth="1"/>
    <col min="11" max="11" width="9.57421875" style="0" bestFit="1" customWidth="1"/>
    <col min="12" max="12" width="1.57421875" style="0" customWidth="1"/>
    <col min="13" max="13" width="12.421875" style="0" customWidth="1"/>
    <col min="14" max="14" width="11.57421875" style="0" customWidth="1"/>
    <col min="15" max="15" width="13.140625" style="0" customWidth="1"/>
  </cols>
  <sheetData>
    <row r="1" spans="1:7" ht="16.5" thickBot="1">
      <c r="A1" s="61"/>
      <c r="B1" s="92" t="s">
        <v>43</v>
      </c>
      <c r="C1" s="93"/>
      <c r="D1" s="93"/>
      <c r="E1" s="93"/>
      <c r="F1" s="93"/>
      <c r="G1" s="94"/>
    </row>
    <row r="2" ht="12.75">
      <c r="A2" s="61"/>
    </row>
    <row r="3" spans="1:6" ht="28.5" thickBot="1">
      <c r="A3" s="61"/>
      <c r="B3" s="10" t="s">
        <v>9</v>
      </c>
      <c r="C3" s="8"/>
      <c r="D3" s="8"/>
      <c r="E3" s="8"/>
      <c r="F3" s="8"/>
    </row>
    <row r="4" spans="1:15" ht="14.25" customHeight="1" thickBot="1">
      <c r="A4" s="61"/>
      <c r="B4" s="4"/>
      <c r="J4" s="67" t="s">
        <v>35</v>
      </c>
      <c r="K4" s="68"/>
      <c r="M4" s="17" t="s">
        <v>20</v>
      </c>
      <c r="N4" s="18"/>
      <c r="O4" s="19"/>
    </row>
    <row r="5" spans="1:15" ht="15.75" thickBot="1">
      <c r="A5" s="61"/>
      <c r="B5" s="9"/>
      <c r="E5" s="9"/>
      <c r="J5" s="65" t="s">
        <v>30</v>
      </c>
      <c r="K5" s="16"/>
      <c r="M5" s="22"/>
      <c r="N5" s="23"/>
      <c r="O5" s="24"/>
    </row>
    <row r="6" spans="1:15" ht="15">
      <c r="A6" s="61"/>
      <c r="B6" s="1" t="s">
        <v>12</v>
      </c>
      <c r="C6" s="5" t="s">
        <v>11</v>
      </c>
      <c r="D6" s="2" t="s">
        <v>47</v>
      </c>
      <c r="E6" s="2" t="s">
        <v>48</v>
      </c>
      <c r="F6" s="2" t="s">
        <v>13</v>
      </c>
      <c r="G6" s="95" t="s">
        <v>10</v>
      </c>
      <c r="H6" s="96" t="s">
        <v>49</v>
      </c>
      <c r="J6" s="20" t="s">
        <v>28</v>
      </c>
      <c r="K6" s="21"/>
      <c r="M6" s="25" t="s">
        <v>23</v>
      </c>
      <c r="N6" s="25" t="s">
        <v>24</v>
      </c>
      <c r="O6" s="25" t="s">
        <v>50</v>
      </c>
    </row>
    <row r="7" spans="1:15" ht="15">
      <c r="A7" s="61"/>
      <c r="B7" s="6">
        <v>1</v>
      </c>
      <c r="C7" s="99">
        <v>137.58851225807194</v>
      </c>
      <c r="D7" s="101"/>
      <c r="E7" s="27"/>
      <c r="F7" s="27">
        <f aca="true" t="shared" si="0" ref="F7:F12">G$14*C7+G$15</f>
        <v>2.607930793960373</v>
      </c>
      <c r="G7" s="62"/>
      <c r="H7" s="63">
        <f aca="true" t="shared" si="1" ref="H7:H12">10^F7</f>
        <v>405.4439216781162</v>
      </c>
      <c r="J7" s="20" t="s">
        <v>29</v>
      </c>
      <c r="K7" s="21"/>
      <c r="M7" s="48"/>
      <c r="N7" s="26">
        <f aca="true" t="shared" si="2" ref="N7:N18">G$14*M7+G$15</f>
        <v>-0.1908282858554995</v>
      </c>
      <c r="O7" s="60">
        <f aca="true" t="shared" si="3" ref="O7:O18">10^N7</f>
        <v>0.644424011659253</v>
      </c>
    </row>
    <row r="8" spans="1:15" ht="13.5" thickBot="1">
      <c r="A8" s="61"/>
      <c r="B8" s="6">
        <v>2</v>
      </c>
      <c r="C8" s="99">
        <v>150.76753229350828</v>
      </c>
      <c r="D8" s="101">
        <v>751.6437590689724</v>
      </c>
      <c r="E8" s="27">
        <f>LOG10(D8)</f>
        <v>2.876012055847038</v>
      </c>
      <c r="F8" s="27">
        <f t="shared" si="0"/>
        <v>2.876012055847038</v>
      </c>
      <c r="G8" s="62">
        <f>((ABS(F8-E8))/F8)*10</f>
        <v>0</v>
      </c>
      <c r="H8" s="63">
        <f t="shared" si="1"/>
        <v>751.643759068973</v>
      </c>
      <c r="J8" s="28" t="s">
        <v>21</v>
      </c>
      <c r="K8" s="29" t="s">
        <v>22</v>
      </c>
      <c r="M8" s="48"/>
      <c r="N8" s="26">
        <f t="shared" si="2"/>
        <v>-0.1908282858554995</v>
      </c>
      <c r="O8" s="60">
        <f t="shared" si="3"/>
        <v>0.644424011659253</v>
      </c>
    </row>
    <row r="9" spans="1:15" ht="12.75">
      <c r="A9" s="61"/>
      <c r="B9" s="6">
        <v>3</v>
      </c>
      <c r="C9" s="99">
        <v>170.79649834011386</v>
      </c>
      <c r="D9" s="101">
        <v>1920.5765058740824</v>
      </c>
      <c r="E9" s="27">
        <f>LOG10(D9)</f>
        <v>3.2834316119006535</v>
      </c>
      <c r="F9" s="27">
        <f t="shared" si="0"/>
        <v>3.283431611900654</v>
      </c>
      <c r="G9" s="62">
        <f>((ABS(F9-E9))/F9)*10</f>
        <v>1.3525154848375118E-15</v>
      </c>
      <c r="H9" s="63">
        <f t="shared" si="1"/>
        <v>1920.576505874084</v>
      </c>
      <c r="J9" s="69"/>
      <c r="K9" s="76">
        <f aca="true" t="shared" si="4" ref="K9:K14">J9/4</f>
        <v>0</v>
      </c>
      <c r="M9" s="48"/>
      <c r="N9" s="26">
        <f t="shared" si="2"/>
        <v>-0.1908282858554995</v>
      </c>
      <c r="O9" s="60">
        <f t="shared" si="3"/>
        <v>0.644424011659253</v>
      </c>
    </row>
    <row r="10" spans="1:15" ht="12.75">
      <c r="A10" s="61"/>
      <c r="B10" s="6">
        <v>4</v>
      </c>
      <c r="C10" s="99">
        <v>192.38730846503208</v>
      </c>
      <c r="D10" s="101">
        <v>5279.848317306707</v>
      </c>
      <c r="E10" s="27">
        <f>LOG10(D10)</f>
        <v>3.722621446037044</v>
      </c>
      <c r="F10" s="27">
        <f t="shared" si="0"/>
        <v>3.7226214460370444</v>
      </c>
      <c r="G10" s="62">
        <f>((ABS(F10-E10))/F10)*10</f>
        <v>1.1929475405639821E-15</v>
      </c>
      <c r="H10" s="63">
        <f t="shared" si="1"/>
        <v>5279.848317306716</v>
      </c>
      <c r="J10" s="48"/>
      <c r="K10" s="76">
        <f t="shared" si="4"/>
        <v>0</v>
      </c>
      <c r="M10" s="48"/>
      <c r="N10" s="26">
        <f t="shared" si="2"/>
        <v>-0.1908282858554995</v>
      </c>
      <c r="O10" s="60">
        <f t="shared" si="3"/>
        <v>0.644424011659253</v>
      </c>
    </row>
    <row r="11" spans="1:15" ht="12.75">
      <c r="A11" s="61"/>
      <c r="B11" s="6">
        <v>5</v>
      </c>
      <c r="C11" s="99">
        <v>218.14893681172683</v>
      </c>
      <c r="D11" s="101">
        <v>17646.234672864663</v>
      </c>
      <c r="E11" s="27">
        <f>LOG10(D11)</f>
        <v>4.246652050502891</v>
      </c>
      <c r="F11" s="27">
        <f t="shared" si="0"/>
        <v>4.24665205050289</v>
      </c>
      <c r="G11" s="62">
        <f>((ABS(F11-E11))/F11)*10</f>
        <v>2.0914791443649046E-15</v>
      </c>
      <c r="H11" s="63">
        <f t="shared" si="1"/>
        <v>17646.234672864663</v>
      </c>
      <c r="J11" s="48"/>
      <c r="K11" s="76">
        <f t="shared" si="4"/>
        <v>0</v>
      </c>
      <c r="M11" s="48"/>
      <c r="N11" s="26">
        <f t="shared" si="2"/>
        <v>-0.1908282858554995</v>
      </c>
      <c r="O11" s="60">
        <f t="shared" si="3"/>
        <v>0.644424011659253</v>
      </c>
    </row>
    <row r="12" spans="1:15" ht="13.5" thickBot="1">
      <c r="A12" s="61"/>
      <c r="B12" s="7">
        <v>6</v>
      </c>
      <c r="C12" s="99">
        <v>238.7558400968439</v>
      </c>
      <c r="D12" s="101">
        <v>46326.31189847577</v>
      </c>
      <c r="E12" s="108">
        <f>LOG10(D12)</f>
        <v>4.665827726797227</v>
      </c>
      <c r="F12" s="108">
        <f t="shared" si="0"/>
        <v>4.665827726797227</v>
      </c>
      <c r="G12" s="109">
        <f>((ABS(F12-E12))/F12)*10</f>
        <v>0</v>
      </c>
      <c r="H12" s="64">
        <f t="shared" si="1"/>
        <v>46326.31189847577</v>
      </c>
      <c r="J12" s="48"/>
      <c r="K12" s="76">
        <f t="shared" si="4"/>
        <v>0</v>
      </c>
      <c r="M12" s="48"/>
      <c r="N12" s="26">
        <f t="shared" si="2"/>
        <v>-0.1908282858554995</v>
      </c>
      <c r="O12" s="60">
        <f t="shared" si="3"/>
        <v>0.644424011659253</v>
      </c>
    </row>
    <row r="13" spans="1:15" ht="12.75">
      <c r="A13" s="61"/>
      <c r="E13" s="121" t="s">
        <v>63</v>
      </c>
      <c r="F13" s="122"/>
      <c r="G13" s="110">
        <f>AVERAGE(G8:G12)</f>
        <v>9.273884339532797E-16</v>
      </c>
      <c r="J13" s="48"/>
      <c r="K13" s="76">
        <f t="shared" si="4"/>
        <v>0</v>
      </c>
      <c r="M13" s="48"/>
      <c r="N13" s="26">
        <f t="shared" si="2"/>
        <v>-0.1908282858554995</v>
      </c>
      <c r="O13" s="60">
        <f t="shared" si="3"/>
        <v>0.644424011659253</v>
      </c>
    </row>
    <row r="14" spans="1:15" ht="12.75">
      <c r="A14" s="61"/>
      <c r="G14" s="115">
        <f>SLOPE(E8:E12,C8:C12)</f>
        <v>0.02034151713601131</v>
      </c>
      <c r="H14" s="116" t="s">
        <v>64</v>
      </c>
      <c r="J14" s="48"/>
      <c r="K14" s="76">
        <f t="shared" si="4"/>
        <v>0</v>
      </c>
      <c r="M14" s="48"/>
      <c r="N14" s="26">
        <f t="shared" si="2"/>
        <v>-0.1908282858554995</v>
      </c>
      <c r="O14" s="60">
        <f t="shared" si="3"/>
        <v>0.644424011659253</v>
      </c>
    </row>
    <row r="15" spans="1:15" ht="12.75">
      <c r="A15" s="61"/>
      <c r="G15" s="115">
        <f>INTERCEPT(E8:E12,C8:C12)</f>
        <v>-0.1908282858554995</v>
      </c>
      <c r="H15" s="116" t="s">
        <v>65</v>
      </c>
      <c r="M15" s="48"/>
      <c r="N15" s="26">
        <f t="shared" si="2"/>
        <v>-0.1908282858554995</v>
      </c>
      <c r="O15" s="60">
        <f t="shared" si="3"/>
        <v>0.644424011659253</v>
      </c>
    </row>
    <row r="16" spans="1:15" ht="13.5" thickBot="1">
      <c r="A16" s="61"/>
      <c r="G16" s="83">
        <f>RSQ(E8:E12,C8:C12)</f>
        <v>1</v>
      </c>
      <c r="H16" s="84" t="s">
        <v>66</v>
      </c>
      <c r="M16" s="48"/>
      <c r="N16" s="26">
        <f t="shared" si="2"/>
        <v>-0.1908282858554995</v>
      </c>
      <c r="O16" s="60">
        <f t="shared" si="3"/>
        <v>0.644424011659253</v>
      </c>
    </row>
    <row r="17" spans="10:15" ht="13.5" thickBot="1">
      <c r="J17" s="67" t="s">
        <v>33</v>
      </c>
      <c r="K17" s="68"/>
      <c r="M17" s="48"/>
      <c r="N17" s="26">
        <f t="shared" si="2"/>
        <v>-0.1908282858554995</v>
      </c>
      <c r="O17" s="60">
        <f t="shared" si="3"/>
        <v>0.644424011659253</v>
      </c>
    </row>
    <row r="18" spans="10:15" ht="15">
      <c r="J18" s="66" t="s">
        <v>31</v>
      </c>
      <c r="K18" s="50"/>
      <c r="M18" s="48"/>
      <c r="N18" s="26">
        <f t="shared" si="2"/>
        <v>-0.1908282858554995</v>
      </c>
      <c r="O18" s="60">
        <f t="shared" si="3"/>
        <v>0.644424011659253</v>
      </c>
    </row>
    <row r="19" spans="10:11" ht="15">
      <c r="J19" s="51" t="s">
        <v>28</v>
      </c>
      <c r="K19" s="52"/>
    </row>
    <row r="20" spans="10:11" ht="15">
      <c r="J20" s="51" t="s">
        <v>29</v>
      </c>
      <c r="K20" s="52"/>
    </row>
    <row r="21" spans="10:11" ht="13.5" thickBot="1">
      <c r="J21" s="28" t="s">
        <v>21</v>
      </c>
      <c r="K21" s="29" t="s">
        <v>22</v>
      </c>
    </row>
    <row r="22" spans="10:14" ht="12.75">
      <c r="J22" s="49"/>
      <c r="K22" s="74" t="e">
        <f aca="true" t="shared" si="5" ref="K22:K27">LOG10(J22*10)*(64)</f>
        <v>#NUM!</v>
      </c>
      <c r="M22" s="89" t="s">
        <v>36</v>
      </c>
      <c r="N22" s="90"/>
    </row>
    <row r="23" spans="10:14" ht="12.75">
      <c r="J23" s="48"/>
      <c r="K23" s="75" t="e">
        <f t="shared" si="5"/>
        <v>#NUM!</v>
      </c>
      <c r="M23" s="85" t="s">
        <v>38</v>
      </c>
      <c r="N23" s="86"/>
    </row>
    <row r="24" spans="10:14" ht="12.75">
      <c r="J24" s="48"/>
      <c r="K24" s="75" t="e">
        <f t="shared" si="5"/>
        <v>#NUM!</v>
      </c>
      <c r="M24" s="85" t="s">
        <v>39</v>
      </c>
      <c r="N24" s="86"/>
    </row>
    <row r="25" spans="10:14" ht="12.75">
      <c r="J25" s="48"/>
      <c r="K25" s="75" t="e">
        <f t="shared" si="5"/>
        <v>#NUM!</v>
      </c>
      <c r="M25" s="85" t="s">
        <v>40</v>
      </c>
      <c r="N25" s="86"/>
    </row>
    <row r="26" spans="10:14" ht="12.75">
      <c r="J26" s="48"/>
      <c r="K26" s="75" t="e">
        <f t="shared" si="5"/>
        <v>#NUM!</v>
      </c>
      <c r="M26" s="85" t="s">
        <v>41</v>
      </c>
      <c r="N26" s="86"/>
    </row>
    <row r="27" spans="10:14" ht="12.75">
      <c r="J27" s="48"/>
      <c r="K27" s="75" t="e">
        <f t="shared" si="5"/>
        <v>#NUM!</v>
      </c>
      <c r="M27" s="85" t="s">
        <v>37</v>
      </c>
      <c r="N27" s="86"/>
    </row>
    <row r="28" spans="13:14" ht="12.75">
      <c r="M28" s="91" t="s">
        <v>42</v>
      </c>
      <c r="N28" s="86"/>
    </row>
    <row r="29" spans="13:14" ht="13.5" thickBot="1">
      <c r="M29" s="87" t="s">
        <v>44</v>
      </c>
      <c r="N29" s="88"/>
    </row>
    <row r="30" spans="10:11" ht="13.5" thickBot="1">
      <c r="J30" s="67" t="s">
        <v>34</v>
      </c>
      <c r="K30" s="68"/>
    </row>
    <row r="31" spans="10:11" ht="15">
      <c r="J31" s="66" t="s">
        <v>32</v>
      </c>
      <c r="K31" s="50"/>
    </row>
    <row r="32" spans="10:11" ht="15">
      <c r="J32" s="51" t="s">
        <v>28</v>
      </c>
      <c r="K32" s="52"/>
    </row>
    <row r="33" spans="10:11" ht="15">
      <c r="J33" s="51" t="s">
        <v>29</v>
      </c>
      <c r="K33" s="52"/>
    </row>
    <row r="34" spans="10:11" ht="15" thickBot="1">
      <c r="J34" s="28" t="s">
        <v>45</v>
      </c>
      <c r="K34" s="29" t="s">
        <v>22</v>
      </c>
    </row>
    <row r="35" spans="10:11" ht="12.75">
      <c r="J35" s="49"/>
      <c r="K35" s="74" t="e">
        <f aca="true" t="shared" si="6" ref="K35:K40">LOG10(J35)*(64)</f>
        <v>#NUM!</v>
      </c>
    </row>
    <row r="36" spans="10:11" ht="12.75">
      <c r="J36" s="48"/>
      <c r="K36" s="74" t="e">
        <f t="shared" si="6"/>
        <v>#NUM!</v>
      </c>
    </row>
    <row r="37" spans="10:11" ht="12.75">
      <c r="J37" s="48"/>
      <c r="K37" s="74" t="e">
        <f t="shared" si="6"/>
        <v>#NUM!</v>
      </c>
    </row>
    <row r="38" spans="10:11" ht="12.75">
      <c r="J38" s="48"/>
      <c r="K38" s="74" t="e">
        <f t="shared" si="6"/>
        <v>#NUM!</v>
      </c>
    </row>
    <row r="39" spans="10:11" ht="12.75">
      <c r="J39" s="48"/>
      <c r="K39" s="74" t="e">
        <f t="shared" si="6"/>
        <v>#NUM!</v>
      </c>
    </row>
    <row r="40" spans="10:11" ht="12.75">
      <c r="J40" s="48"/>
      <c r="K40" s="74" t="e">
        <f t="shared" si="6"/>
        <v>#NUM!</v>
      </c>
    </row>
    <row r="42" ht="13.5" thickBot="1"/>
    <row r="43" spans="10:11" ht="13.5" thickBot="1">
      <c r="J43" s="67" t="s">
        <v>59</v>
      </c>
      <c r="K43" s="68"/>
    </row>
    <row r="44" spans="10:11" ht="15">
      <c r="J44" s="65" t="s">
        <v>60</v>
      </c>
      <c r="K44" s="39"/>
    </row>
    <row r="45" spans="10:11" ht="15">
      <c r="J45" s="20" t="s">
        <v>28</v>
      </c>
      <c r="K45" s="21"/>
    </row>
    <row r="46" spans="10:11" ht="15">
      <c r="J46" s="20" t="s">
        <v>29</v>
      </c>
      <c r="K46" s="21"/>
    </row>
    <row r="47" spans="10:11" ht="15" thickBot="1">
      <c r="J47" s="28" t="s">
        <v>61</v>
      </c>
      <c r="K47" s="29" t="s">
        <v>22</v>
      </c>
    </row>
    <row r="48" spans="1:11" ht="12.75">
      <c r="A48" s="40" t="s">
        <v>46</v>
      </c>
      <c r="B48" s="12"/>
      <c r="C48" s="12"/>
      <c r="D48" s="12"/>
      <c r="E48" s="41" t="s">
        <v>3</v>
      </c>
      <c r="F48" s="12"/>
      <c r="G48" s="41" t="s">
        <v>7</v>
      </c>
      <c r="H48" s="11"/>
      <c r="I48" s="42"/>
      <c r="J48" s="49">
        <v>1191</v>
      </c>
      <c r="K48" s="74">
        <f>LOG10(J48)*(256/LOG10(262144))</f>
        <v>145.32206503628962</v>
      </c>
    </row>
    <row r="49" spans="1:11" ht="12.75">
      <c r="A49" s="15"/>
      <c r="B49" s="14"/>
      <c r="C49" s="42"/>
      <c r="D49" s="14"/>
      <c r="E49" s="14"/>
      <c r="F49" s="42"/>
      <c r="G49" s="42"/>
      <c r="H49" s="11"/>
      <c r="I49" s="42"/>
      <c r="J49" s="48">
        <v>2323</v>
      </c>
      <c r="K49" s="74">
        <f>LOG10(J49)*(256/LOG10(262144))</f>
        <v>159.0296666852808</v>
      </c>
    </row>
    <row r="50" spans="1:11" ht="12.75">
      <c r="A50" s="43" t="s">
        <v>5</v>
      </c>
      <c r="B50" s="13"/>
      <c r="C50" s="13"/>
      <c r="D50" s="41" t="s">
        <v>6</v>
      </c>
      <c r="E50" s="12"/>
      <c r="F50" s="12"/>
      <c r="G50" s="41" t="s">
        <v>4</v>
      </c>
      <c r="H50" s="11"/>
      <c r="I50" s="42"/>
      <c r="J50" s="48">
        <v>6091</v>
      </c>
      <c r="K50" s="74">
        <f>LOG10(J50)*(256/LOG10(262144))</f>
        <v>178.80836820030117</v>
      </c>
    </row>
    <row r="51" spans="1:11" ht="12.75">
      <c r="A51" s="44"/>
      <c r="B51" s="12"/>
      <c r="C51" s="14"/>
      <c r="D51" s="12"/>
      <c r="E51" s="12"/>
      <c r="F51" s="14"/>
      <c r="G51" s="42"/>
      <c r="H51" s="11"/>
      <c r="I51" s="42"/>
      <c r="J51" s="48">
        <v>17598</v>
      </c>
      <c r="K51" s="74">
        <f>LOG10(J51)*(256/LOG10(262144))</f>
        <v>200.5777615143554</v>
      </c>
    </row>
    <row r="52" spans="1:11" ht="12.75">
      <c r="A52" s="40" t="s">
        <v>8</v>
      </c>
      <c r="B52" s="12"/>
      <c r="C52" s="12"/>
      <c r="D52" s="12"/>
      <c r="E52" s="12"/>
      <c r="F52" s="12"/>
      <c r="G52" s="12"/>
      <c r="H52" s="11"/>
      <c r="I52" s="42"/>
      <c r="J52" s="48">
        <v>61285</v>
      </c>
      <c r="K52" s="74">
        <f>LOG10(J52)*(256/LOG10(262144))</f>
        <v>226.17950414760568</v>
      </c>
    </row>
    <row r="53" spans="1:11" ht="12.75">
      <c r="A53" s="15"/>
      <c r="B53" s="14"/>
      <c r="C53" s="14"/>
      <c r="D53" s="14"/>
      <c r="E53" s="14"/>
      <c r="F53" s="14"/>
      <c r="G53" s="14"/>
      <c r="H53" s="11"/>
      <c r="I53" s="42"/>
      <c r="J53" s="48">
        <v>166930</v>
      </c>
      <c r="K53" s="74">
        <f>LOG10(J53)*(256/LOG10(262144))</f>
        <v>246.7396796855501</v>
      </c>
    </row>
    <row r="54" ht="12.75">
      <c r="J54" s="104" t="s">
        <v>62</v>
      </c>
    </row>
  </sheetData>
  <sheetProtection/>
  <mergeCells count="1">
    <mergeCell ref="E13:F13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O54"/>
  <sheetViews>
    <sheetView zoomScalePageLayoutView="0" workbookViewId="0" topLeftCell="A1">
      <selection activeCell="C7" sqref="C7:C12"/>
    </sheetView>
  </sheetViews>
  <sheetFormatPr defaultColWidth="9.140625" defaultRowHeight="12.75"/>
  <cols>
    <col min="1" max="1" width="9.00390625" style="0" customWidth="1"/>
    <col min="2" max="2" width="8.00390625" style="0" customWidth="1"/>
    <col min="4" max="4" width="11.8515625" style="0" customWidth="1"/>
    <col min="5" max="5" width="11.7109375" style="0" customWidth="1"/>
    <col min="6" max="6" width="9.8515625" style="0" customWidth="1"/>
    <col min="7" max="7" width="10.8515625" style="0" customWidth="1"/>
    <col min="8" max="8" width="12.8515625" style="0" customWidth="1"/>
    <col min="9" max="9" width="1.7109375" style="0" customWidth="1"/>
    <col min="11" max="11" width="9.57421875" style="0" bestFit="1" customWidth="1"/>
    <col min="12" max="12" width="1.57421875" style="0" customWidth="1"/>
    <col min="13" max="13" width="12.421875" style="0" customWidth="1"/>
    <col min="14" max="14" width="11.57421875" style="0" customWidth="1"/>
    <col min="15" max="15" width="13.140625" style="0" customWidth="1"/>
  </cols>
  <sheetData>
    <row r="1" spans="1:7" ht="16.5" thickBot="1">
      <c r="A1" s="61"/>
      <c r="B1" s="92" t="s">
        <v>43</v>
      </c>
      <c r="C1" s="93"/>
      <c r="D1" s="93"/>
      <c r="E1" s="93"/>
      <c r="F1" s="93"/>
      <c r="G1" s="94"/>
    </row>
    <row r="2" ht="12.75">
      <c r="A2" s="61"/>
    </row>
    <row r="3" spans="1:6" ht="28.5" thickBot="1">
      <c r="A3" s="61"/>
      <c r="B3" s="10" t="s">
        <v>9</v>
      </c>
      <c r="C3" s="8"/>
      <c r="D3" s="8"/>
      <c r="E3" s="8"/>
      <c r="F3" s="8"/>
    </row>
    <row r="4" spans="1:15" ht="14.25" customHeight="1" thickBot="1">
      <c r="A4" s="61"/>
      <c r="B4" s="4"/>
      <c r="J4" s="67" t="s">
        <v>35</v>
      </c>
      <c r="K4" s="68"/>
      <c r="M4" s="17" t="s">
        <v>20</v>
      </c>
      <c r="N4" s="18"/>
      <c r="O4" s="19"/>
    </row>
    <row r="5" spans="1:15" ht="15.75" thickBot="1">
      <c r="A5" s="61"/>
      <c r="B5" s="9"/>
      <c r="E5" s="9"/>
      <c r="J5" s="65" t="s">
        <v>30</v>
      </c>
      <c r="K5" s="16"/>
      <c r="M5" s="22"/>
      <c r="N5" s="23"/>
      <c r="O5" s="24"/>
    </row>
    <row r="6" spans="1:15" ht="15">
      <c r="A6" s="61"/>
      <c r="B6" s="1" t="s">
        <v>12</v>
      </c>
      <c r="C6" s="5" t="s">
        <v>11</v>
      </c>
      <c r="D6" s="2" t="s">
        <v>51</v>
      </c>
      <c r="E6" s="97" t="s">
        <v>52</v>
      </c>
      <c r="F6" s="2" t="s">
        <v>13</v>
      </c>
      <c r="G6" s="95" t="s">
        <v>10</v>
      </c>
      <c r="H6" s="98" t="s">
        <v>53</v>
      </c>
      <c r="J6" s="20" t="s">
        <v>28</v>
      </c>
      <c r="K6" s="21"/>
      <c r="M6" s="25" t="s">
        <v>23</v>
      </c>
      <c r="N6" s="25" t="s">
        <v>24</v>
      </c>
      <c r="O6" s="25" t="s">
        <v>54</v>
      </c>
    </row>
    <row r="7" spans="1:15" ht="15">
      <c r="A7" s="61"/>
      <c r="B7" s="6">
        <v>1</v>
      </c>
      <c r="C7" s="99">
        <v>121.11217547781749</v>
      </c>
      <c r="D7" s="102"/>
      <c r="E7" s="27"/>
      <c r="F7" s="27">
        <f aca="true" t="shared" si="0" ref="F7:F12">G$14*C7+G$15</f>
        <v>3.0346058236224462</v>
      </c>
      <c r="G7" s="62"/>
      <c r="H7" s="63">
        <f aca="true" t="shared" si="1" ref="H7:H12">10^F7</f>
        <v>1082.9435615591667</v>
      </c>
      <c r="J7" s="20" t="s">
        <v>29</v>
      </c>
      <c r="K7" s="21"/>
      <c r="M7" s="48"/>
      <c r="N7" s="26">
        <f aca="true" t="shared" si="2" ref="N7:N18">G$14*M7+G$15</f>
        <v>0.33934184349080265</v>
      </c>
      <c r="O7" s="60">
        <f aca="true" t="shared" si="3" ref="O7:O18">10^N7</f>
        <v>2.184448666691813</v>
      </c>
    </row>
    <row r="8" spans="1:15" ht="13.5" thickBot="1">
      <c r="A8" s="61"/>
      <c r="B8" s="6">
        <v>2</v>
      </c>
      <c r="C8" s="99">
        <v>140.09154613540656</v>
      </c>
      <c r="D8" s="102">
        <v>2864.0329353712996</v>
      </c>
      <c r="E8" s="27">
        <f>LOG10(D8)</f>
        <v>3.4569780078983077</v>
      </c>
      <c r="F8" s="27">
        <f t="shared" si="0"/>
        <v>3.456978007898308</v>
      </c>
      <c r="G8" s="62">
        <f>((ABS(F8-E8))/F8)*10</f>
        <v>1.2846168209211418E-15</v>
      </c>
      <c r="H8" s="63">
        <f t="shared" si="1"/>
        <v>2864.0329353713046</v>
      </c>
      <c r="J8" s="28" t="s">
        <v>21</v>
      </c>
      <c r="K8" s="29" t="s">
        <v>22</v>
      </c>
      <c r="M8" s="48"/>
      <c r="N8" s="26">
        <f t="shared" si="2"/>
        <v>0.33934184349080265</v>
      </c>
      <c r="O8" s="60">
        <f t="shared" si="3"/>
        <v>2.184448666691813</v>
      </c>
    </row>
    <row r="9" spans="1:15" ht="12.75">
      <c r="A9" s="61"/>
      <c r="B9" s="6">
        <v>3</v>
      </c>
      <c r="C9" s="99">
        <v>161.19060517111424</v>
      </c>
      <c r="D9" s="102">
        <v>8443.496464706117</v>
      </c>
      <c r="E9" s="27">
        <f>LOG10(D9)</f>
        <v>3.9265223258767237</v>
      </c>
      <c r="F9" s="27">
        <f t="shared" si="0"/>
        <v>3.9265223258767237</v>
      </c>
      <c r="G9" s="62">
        <f>((ABS(F9-E9))/F9)*10</f>
        <v>0</v>
      </c>
      <c r="H9" s="63">
        <f t="shared" si="1"/>
        <v>8443.496464706132</v>
      </c>
      <c r="J9" s="69"/>
      <c r="K9" s="76">
        <f aca="true" t="shared" si="4" ref="K9:K14">J9/4</f>
        <v>0</v>
      </c>
      <c r="M9" s="48"/>
      <c r="N9" s="26">
        <f t="shared" si="2"/>
        <v>0.33934184349080265</v>
      </c>
      <c r="O9" s="60">
        <f t="shared" si="3"/>
        <v>2.184448666691813</v>
      </c>
    </row>
    <row r="10" spans="1:15" ht="12.75">
      <c r="A10" s="61"/>
      <c r="B10" s="6">
        <v>4</v>
      </c>
      <c r="C10" s="99">
        <v>183.30386499668214</v>
      </c>
      <c r="D10" s="102">
        <v>26220.257342910394</v>
      </c>
      <c r="E10" s="27">
        <f>LOG10(D10)</f>
        <v>4.418636949827654</v>
      </c>
      <c r="F10" s="27">
        <f t="shared" si="0"/>
        <v>4.418636949827655</v>
      </c>
      <c r="G10" s="62">
        <f>((ABS(F10-E10))/F10)*10</f>
        <v>2.010073309450707E-15</v>
      </c>
      <c r="H10" s="63">
        <f t="shared" si="1"/>
        <v>26220.257342910485</v>
      </c>
      <c r="J10" s="48"/>
      <c r="K10" s="76">
        <f t="shared" si="4"/>
        <v>0</v>
      </c>
      <c r="M10" s="48"/>
      <c r="N10" s="26">
        <f t="shared" si="2"/>
        <v>0.33934184349080265</v>
      </c>
      <c r="O10" s="60">
        <f t="shared" si="3"/>
        <v>2.184448666691813</v>
      </c>
    </row>
    <row r="11" spans="1:15" ht="12.75">
      <c r="A11" s="61"/>
      <c r="B11" s="6">
        <v>5</v>
      </c>
      <c r="C11" s="99">
        <v>209.61968241457922</v>
      </c>
      <c r="D11" s="102">
        <v>100989.5547108119</v>
      </c>
      <c r="E11" s="27">
        <f>LOG10(D11)</f>
        <v>5.004276457287165</v>
      </c>
      <c r="F11" s="27">
        <f t="shared" si="0"/>
        <v>5.004276457287165</v>
      </c>
      <c r="G11" s="62">
        <f>((ABS(F11-E11))/F11)*10</f>
        <v>0</v>
      </c>
      <c r="H11" s="63">
        <f t="shared" si="1"/>
        <v>100989.55471081208</v>
      </c>
      <c r="J11" s="48"/>
      <c r="K11" s="76">
        <f t="shared" si="4"/>
        <v>0</v>
      </c>
      <c r="M11" s="48"/>
      <c r="N11" s="26">
        <f t="shared" si="2"/>
        <v>0.33934184349080265</v>
      </c>
      <c r="O11" s="60">
        <f t="shared" si="3"/>
        <v>2.184448666691813</v>
      </c>
    </row>
    <row r="12" spans="1:15" ht="13.5" thickBot="1">
      <c r="A12" s="61"/>
      <c r="B12" s="7">
        <v>6</v>
      </c>
      <c r="C12" s="99">
        <v>231.0908614366945</v>
      </c>
      <c r="D12" s="103">
        <v>303460.40756025905</v>
      </c>
      <c r="E12" s="108">
        <f>LOG10(D12)</f>
        <v>5.482102036762987</v>
      </c>
      <c r="F12" s="108">
        <f t="shared" si="0"/>
        <v>5.482102036762987</v>
      </c>
      <c r="G12" s="109">
        <f>((ABS(F12-E12))/F12)*10</f>
        <v>0</v>
      </c>
      <c r="H12" s="64">
        <f t="shared" si="1"/>
        <v>303460.40756025957</v>
      </c>
      <c r="J12" s="48"/>
      <c r="K12" s="76">
        <f t="shared" si="4"/>
        <v>0</v>
      </c>
      <c r="M12" s="48"/>
      <c r="N12" s="26">
        <f t="shared" si="2"/>
        <v>0.33934184349080265</v>
      </c>
      <c r="O12" s="60">
        <f t="shared" si="3"/>
        <v>2.184448666691813</v>
      </c>
    </row>
    <row r="13" spans="1:15" ht="12.75">
      <c r="A13" s="61"/>
      <c r="E13" s="121" t="s">
        <v>63</v>
      </c>
      <c r="F13" s="122"/>
      <c r="G13" s="110">
        <f>AVERAGE(G8:G12)</f>
        <v>6.589380260743697E-16</v>
      </c>
      <c r="J13" s="48"/>
      <c r="K13" s="76">
        <f t="shared" si="4"/>
        <v>0</v>
      </c>
      <c r="M13" s="48"/>
      <c r="N13" s="26">
        <f t="shared" si="2"/>
        <v>0.33934184349080265</v>
      </c>
      <c r="O13" s="60">
        <f t="shared" si="3"/>
        <v>2.184448666691813</v>
      </c>
    </row>
    <row r="14" spans="1:15" ht="12.75">
      <c r="A14" s="61"/>
      <c r="G14" s="83">
        <f>SLOPE(E8:E12,C8:C12)</f>
        <v>0.02225427765208709</v>
      </c>
      <c r="H14" s="116" t="s">
        <v>64</v>
      </c>
      <c r="J14" s="48"/>
      <c r="K14" s="76">
        <f t="shared" si="4"/>
        <v>0</v>
      </c>
      <c r="M14" s="48"/>
      <c r="N14" s="26">
        <f t="shared" si="2"/>
        <v>0.33934184349080265</v>
      </c>
      <c r="O14" s="60">
        <f t="shared" si="3"/>
        <v>2.184448666691813</v>
      </c>
    </row>
    <row r="15" spans="1:15" ht="12.75">
      <c r="A15" s="61"/>
      <c r="G15" s="115">
        <f>INTERCEPT(E8:E12,C8:C12)</f>
        <v>0.33934184349080265</v>
      </c>
      <c r="H15" s="116" t="s">
        <v>65</v>
      </c>
      <c r="M15" s="48"/>
      <c r="N15" s="26">
        <f t="shared" si="2"/>
        <v>0.33934184349080265</v>
      </c>
      <c r="O15" s="60">
        <f t="shared" si="3"/>
        <v>2.184448666691813</v>
      </c>
    </row>
    <row r="16" spans="1:15" ht="13.5" thickBot="1">
      <c r="A16" s="61"/>
      <c r="G16" s="83">
        <f>RSQ(E8:E12,C8:C12)</f>
        <v>1.0000000000000004</v>
      </c>
      <c r="H16" s="84" t="s">
        <v>66</v>
      </c>
      <c r="M16" s="48"/>
      <c r="N16" s="26">
        <f t="shared" si="2"/>
        <v>0.33934184349080265</v>
      </c>
      <c r="O16" s="60">
        <f t="shared" si="3"/>
        <v>2.184448666691813</v>
      </c>
    </row>
    <row r="17" spans="10:15" ht="13.5" thickBot="1">
      <c r="J17" s="67" t="s">
        <v>33</v>
      </c>
      <c r="K17" s="68"/>
      <c r="M17" s="48"/>
      <c r="N17" s="26">
        <f t="shared" si="2"/>
        <v>0.33934184349080265</v>
      </c>
      <c r="O17" s="60">
        <f t="shared" si="3"/>
        <v>2.184448666691813</v>
      </c>
    </row>
    <row r="18" spans="10:15" ht="15">
      <c r="J18" s="66" t="s">
        <v>31</v>
      </c>
      <c r="K18" s="50"/>
      <c r="M18" s="48"/>
      <c r="N18" s="26">
        <f t="shared" si="2"/>
        <v>0.33934184349080265</v>
      </c>
      <c r="O18" s="60">
        <f t="shared" si="3"/>
        <v>2.184448666691813</v>
      </c>
    </row>
    <row r="19" spans="10:11" ht="15">
      <c r="J19" s="51" t="s">
        <v>28</v>
      </c>
      <c r="K19" s="52"/>
    </row>
    <row r="20" spans="10:11" ht="15">
      <c r="J20" s="51" t="s">
        <v>29</v>
      </c>
      <c r="K20" s="52"/>
    </row>
    <row r="21" spans="10:11" ht="13.5" thickBot="1">
      <c r="J21" s="28" t="s">
        <v>21</v>
      </c>
      <c r="K21" s="29" t="s">
        <v>22</v>
      </c>
    </row>
    <row r="22" spans="10:14" ht="12.75">
      <c r="J22" s="49"/>
      <c r="K22" s="74" t="e">
        <f aca="true" t="shared" si="5" ref="K22:K27">LOG10(J22*10)*(64)</f>
        <v>#NUM!</v>
      </c>
      <c r="M22" s="89" t="s">
        <v>36</v>
      </c>
      <c r="N22" s="90"/>
    </row>
    <row r="23" spans="10:14" ht="12.75">
      <c r="J23" s="48"/>
      <c r="K23" s="75" t="e">
        <f t="shared" si="5"/>
        <v>#NUM!</v>
      </c>
      <c r="M23" s="85" t="s">
        <v>38</v>
      </c>
      <c r="N23" s="86"/>
    </row>
    <row r="24" spans="10:14" ht="12.75">
      <c r="J24" s="48"/>
      <c r="K24" s="75" t="e">
        <f t="shared" si="5"/>
        <v>#NUM!</v>
      </c>
      <c r="M24" s="85" t="s">
        <v>39</v>
      </c>
      <c r="N24" s="86"/>
    </row>
    <row r="25" spans="10:14" ht="12.75">
      <c r="J25" s="48"/>
      <c r="K25" s="75" t="e">
        <f t="shared" si="5"/>
        <v>#NUM!</v>
      </c>
      <c r="M25" s="85" t="s">
        <v>40</v>
      </c>
      <c r="N25" s="86"/>
    </row>
    <row r="26" spans="10:14" ht="12.75">
      <c r="J26" s="48"/>
      <c r="K26" s="75" t="e">
        <f t="shared" si="5"/>
        <v>#NUM!</v>
      </c>
      <c r="M26" s="85" t="s">
        <v>41</v>
      </c>
      <c r="N26" s="86"/>
    </row>
    <row r="27" spans="10:14" ht="12.75">
      <c r="J27" s="48"/>
      <c r="K27" s="75" t="e">
        <f t="shared" si="5"/>
        <v>#NUM!</v>
      </c>
      <c r="M27" s="85" t="s">
        <v>37</v>
      </c>
      <c r="N27" s="86"/>
    </row>
    <row r="28" spans="13:14" ht="12.75">
      <c r="M28" s="91" t="s">
        <v>42</v>
      </c>
      <c r="N28" s="86"/>
    </row>
    <row r="29" spans="13:14" ht="13.5" thickBot="1">
      <c r="M29" s="87" t="s">
        <v>44</v>
      </c>
      <c r="N29" s="88"/>
    </row>
    <row r="30" spans="10:11" ht="13.5" thickBot="1">
      <c r="J30" s="67" t="s">
        <v>34</v>
      </c>
      <c r="K30" s="68"/>
    </row>
    <row r="31" spans="10:11" ht="15">
      <c r="J31" s="66" t="s">
        <v>32</v>
      </c>
      <c r="K31" s="50"/>
    </row>
    <row r="32" spans="10:11" ht="15">
      <c r="J32" s="51" t="s">
        <v>28</v>
      </c>
      <c r="K32" s="52"/>
    </row>
    <row r="33" spans="10:11" ht="15">
      <c r="J33" s="51" t="s">
        <v>29</v>
      </c>
      <c r="K33" s="52"/>
    </row>
    <row r="34" spans="10:11" ht="15" thickBot="1">
      <c r="J34" s="28" t="s">
        <v>45</v>
      </c>
      <c r="K34" s="29" t="s">
        <v>22</v>
      </c>
    </row>
    <row r="35" spans="10:11" ht="12.75">
      <c r="J35" s="49"/>
      <c r="K35" s="74" t="e">
        <f aca="true" t="shared" si="6" ref="K35:K40">LOG10(J35)*(64)</f>
        <v>#NUM!</v>
      </c>
    </row>
    <row r="36" spans="10:11" ht="12.75">
      <c r="J36" s="48"/>
      <c r="K36" s="74" t="e">
        <f t="shared" si="6"/>
        <v>#NUM!</v>
      </c>
    </row>
    <row r="37" spans="10:11" ht="12.75">
      <c r="J37" s="48"/>
      <c r="K37" s="74" t="e">
        <f t="shared" si="6"/>
        <v>#NUM!</v>
      </c>
    </row>
    <row r="38" spans="10:11" ht="12.75">
      <c r="J38" s="48"/>
      <c r="K38" s="74" t="e">
        <f t="shared" si="6"/>
        <v>#NUM!</v>
      </c>
    </row>
    <row r="39" spans="10:11" ht="12.75">
      <c r="J39" s="48"/>
      <c r="K39" s="74" t="e">
        <f t="shared" si="6"/>
        <v>#NUM!</v>
      </c>
    </row>
    <row r="40" spans="10:11" ht="12.75">
      <c r="J40" s="48"/>
      <c r="K40" s="74" t="e">
        <f t="shared" si="6"/>
        <v>#NUM!</v>
      </c>
    </row>
    <row r="42" ht="13.5" thickBot="1"/>
    <row r="43" spans="10:11" ht="13.5" thickBot="1">
      <c r="J43" s="67" t="s">
        <v>59</v>
      </c>
      <c r="K43" s="68"/>
    </row>
    <row r="44" spans="10:11" ht="15">
      <c r="J44" s="65" t="s">
        <v>60</v>
      </c>
      <c r="K44" s="39"/>
    </row>
    <row r="45" spans="10:11" ht="15">
      <c r="J45" s="20" t="s">
        <v>28</v>
      </c>
      <c r="K45" s="21"/>
    </row>
    <row r="46" spans="10:11" ht="15">
      <c r="J46" s="20" t="s">
        <v>29</v>
      </c>
      <c r="K46" s="21"/>
    </row>
    <row r="47" spans="10:11" ht="15" thickBot="1">
      <c r="J47" s="28" t="s">
        <v>61</v>
      </c>
      <c r="K47" s="29" t="s">
        <v>22</v>
      </c>
    </row>
    <row r="48" spans="1:11" ht="12.75">
      <c r="A48" s="40" t="s">
        <v>46</v>
      </c>
      <c r="B48" s="12"/>
      <c r="C48" s="12"/>
      <c r="D48" s="12"/>
      <c r="E48" s="41" t="s">
        <v>3</v>
      </c>
      <c r="F48" s="12"/>
      <c r="G48" s="41" t="s">
        <v>7</v>
      </c>
      <c r="H48" s="11"/>
      <c r="I48" s="42"/>
      <c r="J48" s="49">
        <v>747</v>
      </c>
      <c r="K48" s="74">
        <f>LOG10(J48)*(256/LOG10(262144))</f>
        <v>135.75060526633584</v>
      </c>
    </row>
    <row r="49" spans="1:11" ht="12.75">
      <c r="A49" s="15"/>
      <c r="B49" s="14"/>
      <c r="C49" s="42"/>
      <c r="D49" s="14"/>
      <c r="E49" s="14"/>
      <c r="F49" s="42"/>
      <c r="G49" s="42"/>
      <c r="H49" s="11"/>
      <c r="I49" s="42"/>
      <c r="J49" s="48">
        <v>1958</v>
      </c>
      <c r="K49" s="74">
        <f>LOG10(J49)*(256/LOG10(262144))</f>
        <v>155.52234737214144</v>
      </c>
    </row>
    <row r="50" spans="1:11" ht="12.75">
      <c r="A50" s="43" t="s">
        <v>5</v>
      </c>
      <c r="B50" s="13"/>
      <c r="C50" s="13"/>
      <c r="D50" s="41" t="s">
        <v>6</v>
      </c>
      <c r="E50" s="12"/>
      <c r="F50" s="12"/>
      <c r="G50" s="41" t="s">
        <v>4</v>
      </c>
      <c r="H50" s="11"/>
      <c r="I50" s="42"/>
      <c r="J50" s="48">
        <v>5427</v>
      </c>
      <c r="K50" s="74">
        <f>LOG10(J50)*(256/LOG10(262144))</f>
        <v>176.44002408309186</v>
      </c>
    </row>
    <row r="51" spans="1:11" ht="12.75">
      <c r="A51" s="44"/>
      <c r="B51" s="12"/>
      <c r="C51" s="14"/>
      <c r="D51" s="12"/>
      <c r="E51" s="12"/>
      <c r="F51" s="14"/>
      <c r="G51" s="42"/>
      <c r="H51" s="11"/>
      <c r="I51" s="42"/>
      <c r="J51" s="48">
        <v>16074</v>
      </c>
      <c r="K51" s="74">
        <f>LOG10(J51)*(256/LOG10(262144))</f>
        <v>198.71916610223695</v>
      </c>
    </row>
    <row r="52" spans="1:11" ht="12.75">
      <c r="A52" s="40" t="s">
        <v>8</v>
      </c>
      <c r="B52" s="12"/>
      <c r="C52" s="12"/>
      <c r="D52" s="12"/>
      <c r="E52" s="12"/>
      <c r="F52" s="12"/>
      <c r="G52" s="12"/>
      <c r="H52" s="11"/>
      <c r="I52" s="42"/>
      <c r="J52" s="48">
        <v>57491</v>
      </c>
      <c r="K52" s="74">
        <f>LOG10(J52)*(256/LOG10(262144))</f>
        <v>224.86824540153532</v>
      </c>
    </row>
    <row r="53" spans="1:11" ht="12.75">
      <c r="A53" s="15"/>
      <c r="B53" s="14"/>
      <c r="C53" s="14"/>
      <c r="D53" s="14"/>
      <c r="E53" s="14"/>
      <c r="F53" s="14"/>
      <c r="G53" s="14"/>
      <c r="H53" s="11"/>
      <c r="I53" s="42"/>
      <c r="J53" s="48">
        <v>162546</v>
      </c>
      <c r="K53" s="74">
        <f>LOG10(J53)*(256/LOG10(262144))</f>
        <v>246.19361462696548</v>
      </c>
    </row>
    <row r="54" ht="12.75">
      <c r="J54" s="104" t="s">
        <v>62</v>
      </c>
    </row>
  </sheetData>
  <sheetProtection/>
  <mergeCells count="1">
    <mergeCell ref="E13:F13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53"/>
  <sheetViews>
    <sheetView zoomScalePageLayoutView="0" workbookViewId="0" topLeftCell="A1">
      <selection activeCell="C7" sqref="C7:C12"/>
    </sheetView>
  </sheetViews>
  <sheetFormatPr defaultColWidth="9.140625" defaultRowHeight="12.75"/>
  <cols>
    <col min="1" max="1" width="9.00390625" style="0" customWidth="1"/>
    <col min="2" max="2" width="8.00390625" style="0" customWidth="1"/>
    <col min="4" max="4" width="11.8515625" style="0" customWidth="1"/>
    <col min="5" max="5" width="11.7109375" style="0" customWidth="1"/>
    <col min="6" max="6" width="9.8515625" style="0" customWidth="1"/>
    <col min="7" max="7" width="10.8515625" style="0" customWidth="1"/>
    <col min="8" max="8" width="12.8515625" style="0" customWidth="1"/>
    <col min="9" max="9" width="1.7109375" style="0" customWidth="1"/>
    <col min="11" max="11" width="9.57421875" style="0" bestFit="1" customWidth="1"/>
    <col min="12" max="12" width="1.57421875" style="0" customWidth="1"/>
    <col min="13" max="13" width="12.421875" style="0" customWidth="1"/>
    <col min="14" max="14" width="11.57421875" style="0" customWidth="1"/>
    <col min="15" max="15" width="13.140625" style="0" customWidth="1"/>
  </cols>
  <sheetData>
    <row r="1" spans="1:7" ht="16.5" thickBot="1">
      <c r="A1" s="61"/>
      <c r="B1" s="92" t="s">
        <v>43</v>
      </c>
      <c r="C1" s="93"/>
      <c r="D1" s="93"/>
      <c r="E1" s="93"/>
      <c r="F1" s="93"/>
      <c r="G1" s="94"/>
    </row>
    <row r="2" ht="12.75">
      <c r="A2" s="61"/>
    </row>
    <row r="3" spans="1:6" ht="28.5" thickBot="1">
      <c r="A3" s="61"/>
      <c r="B3" s="10" t="s">
        <v>9</v>
      </c>
      <c r="C3" s="8"/>
      <c r="D3" s="8"/>
      <c r="E3" s="8"/>
      <c r="F3" s="8"/>
    </row>
    <row r="4" spans="1:15" ht="14.25" customHeight="1" thickBot="1">
      <c r="A4" s="61"/>
      <c r="B4" s="4"/>
      <c r="J4" s="67" t="s">
        <v>35</v>
      </c>
      <c r="K4" s="68"/>
      <c r="M4" s="17" t="s">
        <v>20</v>
      </c>
      <c r="N4" s="18"/>
      <c r="O4" s="19"/>
    </row>
    <row r="5" spans="1:15" ht="15.75" thickBot="1">
      <c r="A5" s="61"/>
      <c r="B5" s="9"/>
      <c r="E5" s="9"/>
      <c r="J5" s="65" t="s">
        <v>30</v>
      </c>
      <c r="K5" s="16"/>
      <c r="M5" s="22"/>
      <c r="N5" s="23"/>
      <c r="O5" s="24"/>
    </row>
    <row r="6" spans="1:15" ht="15">
      <c r="A6" s="61"/>
      <c r="B6" s="1" t="s">
        <v>12</v>
      </c>
      <c r="C6" s="5" t="s">
        <v>11</v>
      </c>
      <c r="D6" s="2" t="s">
        <v>0</v>
      </c>
      <c r="E6" s="2" t="s">
        <v>1</v>
      </c>
      <c r="F6" s="2" t="s">
        <v>13</v>
      </c>
      <c r="G6" s="2" t="s">
        <v>10</v>
      </c>
      <c r="H6" s="3" t="s">
        <v>17</v>
      </c>
      <c r="J6" s="20" t="s">
        <v>28</v>
      </c>
      <c r="K6" s="21"/>
      <c r="M6" s="25" t="s">
        <v>23</v>
      </c>
      <c r="N6" s="25" t="s">
        <v>24</v>
      </c>
      <c r="O6" s="25" t="s">
        <v>25</v>
      </c>
    </row>
    <row r="7" spans="1:15" ht="15">
      <c r="A7" s="61"/>
      <c r="B7" s="6">
        <v>1</v>
      </c>
      <c r="C7" s="111">
        <v>84.68190308105778</v>
      </c>
      <c r="D7" s="102"/>
      <c r="E7" s="27"/>
      <c r="F7" s="27">
        <f aca="true" t="shared" si="0" ref="F7:F12">G$14*C7+G$15</f>
        <v>2.372255930103342</v>
      </c>
      <c r="G7" s="62"/>
      <c r="H7" s="63">
        <f aca="true" t="shared" si="1" ref="H7:H12">10^F7</f>
        <v>235.64375254249185</v>
      </c>
      <c r="J7" s="20" t="s">
        <v>29</v>
      </c>
      <c r="K7" s="21"/>
      <c r="M7" s="48"/>
      <c r="N7" s="26">
        <f aca="true" t="shared" si="2" ref="N7:N12">G$14*M7+G$15</f>
        <v>0.5753286814235228</v>
      </c>
      <c r="O7" s="60">
        <f aca="true" t="shared" si="3" ref="O7:O18">10^N7</f>
        <v>3.7612195206671437</v>
      </c>
    </row>
    <row r="8" spans="1:15" ht="13.5" thickBot="1">
      <c r="A8" s="61"/>
      <c r="B8" s="6">
        <v>2</v>
      </c>
      <c r="C8" s="111">
        <v>144.37001299757864</v>
      </c>
      <c r="D8" s="102">
        <v>4353.330082979426</v>
      </c>
      <c r="E8" s="27">
        <f>LOG10(D8)</f>
        <v>3.6388215979595246</v>
      </c>
      <c r="F8" s="27">
        <f t="shared" si="0"/>
        <v>3.638821597959524</v>
      </c>
      <c r="G8" s="62">
        <f>((ABS(F8-E8))/F8)*10</f>
        <v>1.2204203968094684E-15</v>
      </c>
      <c r="H8" s="63">
        <f t="shared" si="1"/>
        <v>4353.330082979426</v>
      </c>
      <c r="J8" s="28" t="s">
        <v>21</v>
      </c>
      <c r="K8" s="29" t="s">
        <v>22</v>
      </c>
      <c r="M8" s="48"/>
      <c r="N8" s="26">
        <f t="shared" si="2"/>
        <v>0.5753286814235228</v>
      </c>
      <c r="O8" s="60">
        <f t="shared" si="3"/>
        <v>3.7612195206671437</v>
      </c>
    </row>
    <row r="9" spans="1:15" ht="12.75">
      <c r="A9" s="61"/>
      <c r="B9" s="6">
        <v>3</v>
      </c>
      <c r="C9" s="111">
        <v>168.18849895655984</v>
      </c>
      <c r="D9" s="102">
        <v>13939.380574820862</v>
      </c>
      <c r="E9" s="27">
        <f>LOG10(D9)</f>
        <v>4.1442434754180715</v>
      </c>
      <c r="F9" s="27">
        <f t="shared" si="0"/>
        <v>4.144243475418072</v>
      </c>
      <c r="G9" s="62">
        <f>((ABS(F9-E9))/F9)*10</f>
        <v>2.143161773598559E-15</v>
      </c>
      <c r="H9" s="63">
        <f t="shared" si="1"/>
        <v>13939.38057482091</v>
      </c>
      <c r="J9" s="69"/>
      <c r="K9" s="76">
        <f aca="true" t="shared" si="4" ref="K9:K14">J9/4</f>
        <v>0</v>
      </c>
      <c r="M9" s="48"/>
      <c r="N9" s="26">
        <f t="shared" si="2"/>
        <v>0.5753286814235228</v>
      </c>
      <c r="O9" s="60">
        <f t="shared" si="3"/>
        <v>3.7612195206671437</v>
      </c>
    </row>
    <row r="10" spans="1:15" ht="12.75">
      <c r="A10" s="61"/>
      <c r="B10" s="6">
        <v>4</v>
      </c>
      <c r="C10" s="111">
        <v>191.43395406306965</v>
      </c>
      <c r="D10" s="102">
        <v>43401.60519226067</v>
      </c>
      <c r="E10" s="27">
        <f>LOG10(D10)</f>
        <v>4.637505792029782</v>
      </c>
      <c r="F10" s="27">
        <f t="shared" si="0"/>
        <v>4.637505792029782</v>
      </c>
      <c r="G10" s="62">
        <f>((ABS(F10-E10))/F10)*10</f>
        <v>0</v>
      </c>
      <c r="H10" s="63">
        <f t="shared" si="1"/>
        <v>43401.60519226075</v>
      </c>
      <c r="J10" s="48"/>
      <c r="K10" s="76">
        <f t="shared" si="4"/>
        <v>0</v>
      </c>
      <c r="M10" s="48"/>
      <c r="N10" s="26">
        <f t="shared" si="2"/>
        <v>0.5753286814235228</v>
      </c>
      <c r="O10" s="60">
        <f t="shared" si="3"/>
        <v>3.7612195206671437</v>
      </c>
    </row>
    <row r="11" spans="1:15" ht="12.75">
      <c r="A11" s="61"/>
      <c r="B11" s="6">
        <v>5</v>
      </c>
      <c r="C11" s="111">
        <v>218.01230808541118</v>
      </c>
      <c r="D11" s="102">
        <v>159034.49305680147</v>
      </c>
      <c r="E11" s="27">
        <f>LOG10(D11)</f>
        <v>5.201491328846179</v>
      </c>
      <c r="F11" s="27">
        <f t="shared" si="0"/>
        <v>5.201491328846179</v>
      </c>
      <c r="G11" s="62">
        <f>((ABS(F11-E11))/F11)*10</f>
        <v>0</v>
      </c>
      <c r="H11" s="63">
        <f t="shared" si="1"/>
        <v>159034.49305680173</v>
      </c>
      <c r="J11" s="48"/>
      <c r="K11" s="76">
        <f t="shared" si="4"/>
        <v>0</v>
      </c>
      <c r="M11" s="48"/>
      <c r="N11" s="26">
        <f t="shared" si="2"/>
        <v>0.5753286814235228</v>
      </c>
      <c r="O11" s="60">
        <f t="shared" si="3"/>
        <v>3.7612195206671437</v>
      </c>
    </row>
    <row r="12" spans="1:15" ht="13.5" thickBot="1">
      <c r="A12" s="61"/>
      <c r="B12" s="7">
        <v>6</v>
      </c>
      <c r="C12" s="112">
        <v>234.7087087397307</v>
      </c>
      <c r="D12" s="103">
        <v>359570.8429544404</v>
      </c>
      <c r="E12" s="108">
        <f>LOG10(D12)</f>
        <v>5.555784468218637</v>
      </c>
      <c r="F12" s="108">
        <f t="shared" si="0"/>
        <v>5.555784468218637</v>
      </c>
      <c r="G12" s="109">
        <f>((ABS(F12-E12))/F12)*10</f>
        <v>0</v>
      </c>
      <c r="H12" s="64">
        <f t="shared" si="1"/>
        <v>359570.84295444103</v>
      </c>
      <c r="J12" s="48"/>
      <c r="K12" s="76">
        <f t="shared" si="4"/>
        <v>0</v>
      </c>
      <c r="M12" s="48"/>
      <c r="N12" s="26">
        <f t="shared" si="2"/>
        <v>0.5753286814235228</v>
      </c>
      <c r="O12" s="60">
        <f t="shared" si="3"/>
        <v>3.7612195206671437</v>
      </c>
    </row>
    <row r="13" spans="1:15" ht="12.75">
      <c r="A13" s="61"/>
      <c r="E13" s="121" t="s">
        <v>63</v>
      </c>
      <c r="F13" s="122"/>
      <c r="G13" s="110">
        <f>AVERAGE(G8:G12)</f>
        <v>6.727164340816054E-16</v>
      </c>
      <c r="J13" s="48"/>
      <c r="K13" s="76">
        <f t="shared" si="4"/>
        <v>0</v>
      </c>
      <c r="M13" s="48"/>
      <c r="N13" s="26">
        <f aca="true" t="shared" si="5" ref="N13:N18">G$14*M13+G$15</f>
        <v>0.5753286814235228</v>
      </c>
      <c r="O13" s="60">
        <f t="shared" si="3"/>
        <v>3.7612195206671437</v>
      </c>
    </row>
    <row r="14" spans="1:15" ht="12.75">
      <c r="A14" s="61"/>
      <c r="G14" s="83">
        <f>SLOPE(E8:E12,C8:C12)</f>
        <v>0.021219731528232127</v>
      </c>
      <c r="H14" s="116" t="s">
        <v>64</v>
      </c>
      <c r="J14" s="48"/>
      <c r="K14" s="76">
        <f t="shared" si="4"/>
        <v>0</v>
      </c>
      <c r="M14" s="48"/>
      <c r="N14" s="26">
        <f t="shared" si="5"/>
        <v>0.5753286814235228</v>
      </c>
      <c r="O14" s="60">
        <f t="shared" si="3"/>
        <v>3.7612195206671437</v>
      </c>
    </row>
    <row r="15" spans="1:15" ht="12.75">
      <c r="A15" s="61"/>
      <c r="G15" s="115">
        <f>INTERCEPT(E8:E12,C8:C12)</f>
        <v>0.5753286814235228</v>
      </c>
      <c r="H15" s="116" t="s">
        <v>65</v>
      </c>
      <c r="M15" s="48"/>
      <c r="N15" s="26">
        <f t="shared" si="5"/>
        <v>0.5753286814235228</v>
      </c>
      <c r="O15" s="60">
        <f t="shared" si="3"/>
        <v>3.7612195206671437</v>
      </c>
    </row>
    <row r="16" spans="1:15" ht="13.5" thickBot="1">
      <c r="A16" s="61"/>
      <c r="G16" s="115">
        <f>RSQ(E8:E12,C8:C12)</f>
        <v>1.0000000000000004</v>
      </c>
      <c r="H16" s="116" t="s">
        <v>66</v>
      </c>
      <c r="M16" s="48"/>
      <c r="N16" s="26">
        <f t="shared" si="5"/>
        <v>0.5753286814235228</v>
      </c>
      <c r="O16" s="60">
        <f t="shared" si="3"/>
        <v>3.7612195206671437</v>
      </c>
    </row>
    <row r="17" spans="10:15" ht="13.5" thickBot="1">
      <c r="J17" s="67" t="s">
        <v>33</v>
      </c>
      <c r="K17" s="68"/>
      <c r="M17" s="48"/>
      <c r="N17" s="26">
        <f t="shared" si="5"/>
        <v>0.5753286814235228</v>
      </c>
      <c r="O17" s="60">
        <f t="shared" si="3"/>
        <v>3.7612195206671437</v>
      </c>
    </row>
    <row r="18" spans="10:15" ht="15">
      <c r="J18" s="66" t="s">
        <v>31</v>
      </c>
      <c r="K18" s="50"/>
      <c r="M18" s="48"/>
      <c r="N18" s="26">
        <f t="shared" si="5"/>
        <v>0.5753286814235228</v>
      </c>
      <c r="O18" s="60">
        <f t="shared" si="3"/>
        <v>3.7612195206671437</v>
      </c>
    </row>
    <row r="19" spans="10:11" ht="15">
      <c r="J19" s="51" t="s">
        <v>28</v>
      </c>
      <c r="K19" s="52"/>
    </row>
    <row r="20" spans="10:11" ht="15">
      <c r="J20" s="51" t="s">
        <v>29</v>
      </c>
      <c r="K20" s="52"/>
    </row>
    <row r="21" spans="10:11" ht="13.5" thickBot="1">
      <c r="J21" s="28" t="s">
        <v>21</v>
      </c>
      <c r="K21" s="29" t="s">
        <v>22</v>
      </c>
    </row>
    <row r="22" spans="10:14" ht="12.75">
      <c r="J22" s="49"/>
      <c r="K22" s="74" t="e">
        <f aca="true" t="shared" si="6" ref="K22:K27">LOG10(J22*10)*(64)</f>
        <v>#NUM!</v>
      </c>
      <c r="M22" s="89" t="s">
        <v>36</v>
      </c>
      <c r="N22" s="90"/>
    </row>
    <row r="23" spans="10:14" ht="12.75">
      <c r="J23" s="48"/>
      <c r="K23" s="75" t="e">
        <f t="shared" si="6"/>
        <v>#NUM!</v>
      </c>
      <c r="M23" s="85" t="s">
        <v>38</v>
      </c>
      <c r="N23" s="86"/>
    </row>
    <row r="24" spans="10:14" ht="12.75">
      <c r="J24" s="48"/>
      <c r="K24" s="75" t="e">
        <f t="shared" si="6"/>
        <v>#NUM!</v>
      </c>
      <c r="M24" s="85" t="s">
        <v>39</v>
      </c>
      <c r="N24" s="86"/>
    </row>
    <row r="25" spans="10:14" ht="12.75">
      <c r="J25" s="48"/>
      <c r="K25" s="75" t="e">
        <f t="shared" si="6"/>
        <v>#NUM!</v>
      </c>
      <c r="M25" s="85" t="s">
        <v>40</v>
      </c>
      <c r="N25" s="86"/>
    </row>
    <row r="26" spans="10:14" ht="12.75">
      <c r="J26" s="48"/>
      <c r="K26" s="75" t="e">
        <f t="shared" si="6"/>
        <v>#NUM!</v>
      </c>
      <c r="M26" s="85" t="s">
        <v>41</v>
      </c>
      <c r="N26" s="86"/>
    </row>
    <row r="27" spans="10:14" ht="12.75">
      <c r="J27" s="48"/>
      <c r="K27" s="75" t="e">
        <f t="shared" si="6"/>
        <v>#NUM!</v>
      </c>
      <c r="M27" s="85" t="s">
        <v>37</v>
      </c>
      <c r="N27" s="86"/>
    </row>
    <row r="28" spans="13:14" ht="12.75">
      <c r="M28" s="91" t="s">
        <v>42</v>
      </c>
      <c r="N28" s="86"/>
    </row>
    <row r="29" spans="13:14" ht="13.5" thickBot="1">
      <c r="M29" s="87" t="s">
        <v>44</v>
      </c>
      <c r="N29" s="88"/>
    </row>
    <row r="30" spans="10:11" ht="13.5" thickBot="1">
      <c r="J30" s="67" t="s">
        <v>34</v>
      </c>
      <c r="K30" s="68"/>
    </row>
    <row r="31" spans="10:11" ht="15">
      <c r="J31" s="66" t="s">
        <v>32</v>
      </c>
      <c r="K31" s="50"/>
    </row>
    <row r="32" spans="10:11" ht="15">
      <c r="J32" s="51" t="s">
        <v>28</v>
      </c>
      <c r="K32" s="52"/>
    </row>
    <row r="33" spans="10:11" ht="15">
      <c r="J33" s="51" t="s">
        <v>29</v>
      </c>
      <c r="K33" s="52"/>
    </row>
    <row r="34" spans="10:11" ht="15" thickBot="1">
      <c r="J34" s="28" t="s">
        <v>45</v>
      </c>
      <c r="K34" s="29" t="s">
        <v>22</v>
      </c>
    </row>
    <row r="35" spans="10:11" ht="12.75">
      <c r="J35" s="49"/>
      <c r="K35" s="74" t="e">
        <f aca="true" t="shared" si="7" ref="K35:K40">LOG10(J35)*(64)</f>
        <v>#NUM!</v>
      </c>
    </row>
    <row r="36" spans="10:11" ht="12.75">
      <c r="J36" s="48"/>
      <c r="K36" s="74" t="e">
        <f t="shared" si="7"/>
        <v>#NUM!</v>
      </c>
    </row>
    <row r="37" spans="10:11" ht="12.75">
      <c r="J37" s="48"/>
      <c r="K37" s="74" t="e">
        <f t="shared" si="7"/>
        <v>#NUM!</v>
      </c>
    </row>
    <row r="38" spans="10:11" ht="12.75">
      <c r="J38" s="48"/>
      <c r="K38" s="74" t="e">
        <f t="shared" si="7"/>
        <v>#NUM!</v>
      </c>
    </row>
    <row r="39" spans="10:11" ht="12.75">
      <c r="J39" s="48"/>
      <c r="K39" s="74" t="e">
        <f t="shared" si="7"/>
        <v>#NUM!</v>
      </c>
    </row>
    <row r="40" spans="10:11" ht="12.75">
      <c r="J40" s="48"/>
      <c r="K40" s="74" t="e">
        <f t="shared" si="7"/>
        <v>#NUM!</v>
      </c>
    </row>
    <row r="42" ht="13.5" thickBot="1"/>
    <row r="43" spans="10:11" ht="13.5" thickBot="1">
      <c r="J43" s="67" t="s">
        <v>59</v>
      </c>
      <c r="K43" s="68"/>
    </row>
    <row r="44" spans="10:11" ht="15">
      <c r="J44" s="65" t="s">
        <v>60</v>
      </c>
      <c r="K44" s="39"/>
    </row>
    <row r="45" spans="10:11" ht="15">
      <c r="J45" s="20" t="s">
        <v>28</v>
      </c>
      <c r="K45" s="21"/>
    </row>
    <row r="46" spans="10:11" ht="15">
      <c r="J46" s="20" t="s">
        <v>29</v>
      </c>
      <c r="K46" s="21"/>
    </row>
    <row r="47" spans="10:11" ht="15" thickBot="1">
      <c r="J47" s="28" t="s">
        <v>61</v>
      </c>
      <c r="K47" s="29" t="s">
        <v>22</v>
      </c>
    </row>
    <row r="48" spans="1:11" ht="12.75">
      <c r="A48" s="40" t="s">
        <v>46</v>
      </c>
      <c r="B48" s="12"/>
      <c r="C48" s="12"/>
      <c r="D48" s="12"/>
      <c r="E48" s="41" t="s">
        <v>3</v>
      </c>
      <c r="F48" s="12"/>
      <c r="G48" s="41" t="s">
        <v>7</v>
      </c>
      <c r="H48" s="11"/>
      <c r="I48" s="42"/>
      <c r="J48" s="49">
        <v>109</v>
      </c>
      <c r="K48" s="74">
        <f>LOG10(J48)*(256/LOG10(262144))</f>
        <v>96.25862150793851</v>
      </c>
    </row>
    <row r="49" spans="1:11" ht="12.75">
      <c r="A49" s="15"/>
      <c r="B49" s="14"/>
      <c r="C49" s="42"/>
      <c r="D49" s="14"/>
      <c r="E49" s="14"/>
      <c r="F49" s="42"/>
      <c r="G49" s="42"/>
      <c r="H49" s="11"/>
      <c r="I49" s="42"/>
      <c r="J49" s="48">
        <v>2163</v>
      </c>
      <c r="K49" s="74">
        <f>LOG10(J49)*(256/LOG10(262144))</f>
        <v>157.5654108439037</v>
      </c>
    </row>
    <row r="50" spans="1:11" ht="12.75">
      <c r="A50" s="43" t="s">
        <v>5</v>
      </c>
      <c r="B50" s="13"/>
      <c r="C50" s="13"/>
      <c r="D50" s="41" t="s">
        <v>6</v>
      </c>
      <c r="E50" s="12"/>
      <c r="F50" s="12"/>
      <c r="G50" s="41" t="s">
        <v>4</v>
      </c>
      <c r="H50" s="11"/>
      <c r="I50" s="42"/>
      <c r="J50" s="48">
        <v>6899</v>
      </c>
      <c r="K50" s="74">
        <f>LOG10(J50)*(256/LOG10(262144))</f>
        <v>181.3642175311992</v>
      </c>
    </row>
    <row r="51" spans="1:11" ht="12.75">
      <c r="A51" s="44"/>
      <c r="B51" s="12"/>
      <c r="C51" s="14"/>
      <c r="D51" s="12"/>
      <c r="E51" s="12"/>
      <c r="F51" s="14"/>
      <c r="G51" s="42"/>
      <c r="H51" s="11"/>
      <c r="I51" s="42"/>
      <c r="J51" s="48">
        <v>21459</v>
      </c>
      <c r="K51" s="74">
        <f>LOG10(J51)*(256/LOG10(262144))</f>
        <v>204.6477543382581</v>
      </c>
    </row>
    <row r="52" spans="1:11" ht="12.75">
      <c r="A52" s="40" t="s">
        <v>8</v>
      </c>
      <c r="B52" s="12"/>
      <c r="C52" s="12"/>
      <c r="D52" s="12"/>
      <c r="E52" s="12"/>
      <c r="F52" s="12"/>
      <c r="G52" s="12"/>
      <c r="H52" s="11"/>
      <c r="I52" s="42"/>
      <c r="J52" s="48">
        <v>77672</v>
      </c>
      <c r="K52" s="74">
        <f>LOG10(J52)*(256/LOG10(262144))</f>
        <v>231.04152169786607</v>
      </c>
    </row>
    <row r="53" spans="1:11" ht="12.75">
      <c r="A53" s="15"/>
      <c r="B53" s="14"/>
      <c r="C53" s="14"/>
      <c r="D53" s="14"/>
      <c r="E53" s="14"/>
      <c r="F53" s="14"/>
      <c r="G53" s="14"/>
      <c r="H53" s="11"/>
      <c r="I53" s="42"/>
      <c r="J53" s="48">
        <v>174493</v>
      </c>
      <c r="K53" s="74">
        <f>LOG10(J53)*(256/LOG10(262144))</f>
        <v>247.64884816437228</v>
      </c>
    </row>
  </sheetData>
  <sheetProtection/>
  <mergeCells count="1">
    <mergeCell ref="E13:F13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"/>
  <sheetViews>
    <sheetView zoomScalePageLayoutView="0" workbookViewId="0" topLeftCell="A1">
      <selection activeCell="C7" sqref="C7:C12"/>
    </sheetView>
  </sheetViews>
  <sheetFormatPr defaultColWidth="9.140625" defaultRowHeight="12.75"/>
  <cols>
    <col min="1" max="1" width="9.00390625" style="0" customWidth="1"/>
    <col min="2" max="2" width="8.7109375" style="0" customWidth="1"/>
    <col min="3" max="3" width="9.7109375" style="0" customWidth="1"/>
    <col min="4" max="4" width="11.421875" style="0" customWidth="1"/>
    <col min="5" max="5" width="11.7109375" style="0" customWidth="1"/>
    <col min="6" max="6" width="9.8515625" style="0" customWidth="1"/>
    <col min="7" max="7" width="11.00390625" style="0" customWidth="1"/>
    <col min="8" max="8" width="12.00390625" style="0" customWidth="1"/>
    <col min="9" max="9" width="1.8515625" style="0" customWidth="1"/>
    <col min="10" max="10" width="9.00390625" style="0" customWidth="1"/>
    <col min="11" max="11" width="10.28125" style="0" customWidth="1"/>
    <col min="12" max="12" width="2.28125" style="0" customWidth="1"/>
    <col min="13" max="13" width="12.421875" style="0" customWidth="1"/>
    <col min="14" max="14" width="12.00390625" style="0" customWidth="1"/>
    <col min="15" max="15" width="12.8515625" style="0" customWidth="1"/>
  </cols>
  <sheetData>
    <row r="1" spans="2:7" ht="16.5" thickBot="1">
      <c r="B1" s="92" t="s">
        <v>43</v>
      </c>
      <c r="C1" s="93"/>
      <c r="D1" s="93"/>
      <c r="E1" s="93"/>
      <c r="F1" s="93"/>
      <c r="G1" s="94"/>
    </row>
    <row r="3" spans="2:6" ht="32.25" customHeight="1" thickBot="1">
      <c r="B3" s="10" t="s">
        <v>9</v>
      </c>
      <c r="C3" s="8"/>
      <c r="D3" s="8"/>
      <c r="E3" s="8"/>
      <c r="F3" s="8"/>
    </row>
    <row r="4" spans="2:15" ht="15" customHeight="1" thickBot="1">
      <c r="B4" s="4"/>
      <c r="J4" s="67" t="s">
        <v>35</v>
      </c>
      <c r="K4" s="68"/>
      <c r="M4" s="54" t="s">
        <v>20</v>
      </c>
      <c r="N4" s="55"/>
      <c r="O4" s="56"/>
    </row>
    <row r="5" spans="2:15" ht="15.75" thickBot="1">
      <c r="B5" s="9"/>
      <c r="E5" s="9"/>
      <c r="J5" s="66" t="s">
        <v>30</v>
      </c>
      <c r="K5" s="53"/>
      <c r="M5" s="57"/>
      <c r="N5" s="58"/>
      <c r="O5" s="59"/>
    </row>
    <row r="6" spans="2:15" ht="15">
      <c r="B6" s="77" t="s">
        <v>12</v>
      </c>
      <c r="C6" s="78" t="s">
        <v>11</v>
      </c>
      <c r="D6" s="79" t="s">
        <v>2</v>
      </c>
      <c r="E6" s="79" t="s">
        <v>18</v>
      </c>
      <c r="F6" s="79" t="s">
        <v>13</v>
      </c>
      <c r="G6" s="80" t="s">
        <v>10</v>
      </c>
      <c r="H6" s="81" t="s">
        <v>19</v>
      </c>
      <c r="J6" s="51" t="s">
        <v>28</v>
      </c>
      <c r="K6" s="52"/>
      <c r="M6" s="25" t="s">
        <v>23</v>
      </c>
      <c r="N6" s="25" t="s">
        <v>24</v>
      </c>
      <c r="O6" s="25" t="s">
        <v>27</v>
      </c>
    </row>
    <row r="7" spans="2:15" ht="15">
      <c r="B7" s="6">
        <v>1</v>
      </c>
      <c r="C7" s="111">
        <v>108.91678553246997</v>
      </c>
      <c r="D7" s="102"/>
      <c r="E7" s="27"/>
      <c r="F7" s="27">
        <f aca="true" t="shared" si="0" ref="F7:F12">G$14*C7+G$15</f>
        <v>2.737648931085031</v>
      </c>
      <c r="G7" s="62"/>
      <c r="H7" s="63">
        <f aca="true" t="shared" si="1" ref="H7:H12">10^F7</f>
        <v>546.5739524378322</v>
      </c>
      <c r="J7" s="51" t="s">
        <v>29</v>
      </c>
      <c r="K7" s="52"/>
      <c r="M7" s="48"/>
      <c r="N7" s="26">
        <f aca="true" t="shared" si="2" ref="N7:N12">G$14*M7+G$15</f>
        <v>0.2770420850882127</v>
      </c>
      <c r="O7" s="60">
        <f aca="true" t="shared" si="3" ref="O7:O18">10^N7</f>
        <v>1.8925270041363256</v>
      </c>
    </row>
    <row r="8" spans="2:15" ht="13.5" thickBot="1">
      <c r="B8" s="6">
        <v>2</v>
      </c>
      <c r="C8" s="111">
        <v>142.75622334523987</v>
      </c>
      <c r="D8" s="102">
        <v>3177.8743245353244</v>
      </c>
      <c r="E8" s="27">
        <f>LOG10(D8)</f>
        <v>3.50213671815769</v>
      </c>
      <c r="F8" s="27">
        <f t="shared" si="0"/>
        <v>3.502136718157688</v>
      </c>
      <c r="G8" s="62">
        <f>((ABS(F8-E8))/F8)*10</f>
        <v>5.072208718152813E-15</v>
      </c>
      <c r="H8" s="63">
        <f t="shared" si="1"/>
        <v>3177.874324535313</v>
      </c>
      <c r="J8" s="28" t="s">
        <v>21</v>
      </c>
      <c r="K8" s="29" t="s">
        <v>22</v>
      </c>
      <c r="M8" s="48"/>
      <c r="N8" s="26">
        <f t="shared" si="2"/>
        <v>0.2770420850882127</v>
      </c>
      <c r="O8" s="60">
        <f t="shared" si="3"/>
        <v>1.8925270041363256</v>
      </c>
    </row>
    <row r="9" spans="2:15" ht="12.75">
      <c r="B9" s="6">
        <v>3</v>
      </c>
      <c r="C9" s="111">
        <v>164.46790385757487</v>
      </c>
      <c r="D9" s="102">
        <v>9831.930429611224</v>
      </c>
      <c r="E9" s="27">
        <f>LOG10(D9)</f>
        <v>3.992638796837018</v>
      </c>
      <c r="F9" s="27">
        <f t="shared" si="0"/>
        <v>3.992638796837017</v>
      </c>
      <c r="G9" s="62">
        <f>((ABS(F9-E9))/F9)*10</f>
        <v>2.224539871735313E-15</v>
      </c>
      <c r="H9" s="63">
        <f t="shared" si="1"/>
        <v>9831.930429611208</v>
      </c>
      <c r="J9" s="48"/>
      <c r="K9" s="76">
        <f aca="true" t="shared" si="4" ref="K9:K14">J9/4</f>
        <v>0</v>
      </c>
      <c r="M9" s="48"/>
      <c r="N9" s="26">
        <f t="shared" si="2"/>
        <v>0.2770420850882127</v>
      </c>
      <c r="O9" s="60">
        <f t="shared" si="3"/>
        <v>1.8925270041363256</v>
      </c>
    </row>
    <row r="10" spans="2:15" ht="12.75">
      <c r="B10" s="6">
        <v>4</v>
      </c>
      <c r="C10" s="111">
        <v>186.95304658889611</v>
      </c>
      <c r="D10" s="102">
        <v>31667.562881033708</v>
      </c>
      <c r="E10" s="27">
        <f>LOG10(D10)</f>
        <v>4.500614641583287</v>
      </c>
      <c r="F10" s="27">
        <f t="shared" si="0"/>
        <v>4.500614641583287</v>
      </c>
      <c r="G10" s="62">
        <f>((ABS(F10-E10))/F10)*10</f>
        <v>0</v>
      </c>
      <c r="H10" s="63">
        <f t="shared" si="1"/>
        <v>31667.562881033708</v>
      </c>
      <c r="J10" s="48"/>
      <c r="K10" s="76">
        <f t="shared" si="4"/>
        <v>0</v>
      </c>
      <c r="M10" s="48"/>
      <c r="N10" s="26">
        <f t="shared" si="2"/>
        <v>0.2770420850882127</v>
      </c>
      <c r="O10" s="60">
        <f t="shared" si="3"/>
        <v>1.8925270041363256</v>
      </c>
    </row>
    <row r="11" spans="2:15" ht="12.75">
      <c r="B11" s="6">
        <v>5</v>
      </c>
      <c r="C11" s="111">
        <v>213.5364559240443</v>
      </c>
      <c r="D11" s="102">
        <v>126234.18376210623</v>
      </c>
      <c r="E11" s="27">
        <f>LOG10(D11)</f>
        <v>5.101176976215364</v>
      </c>
      <c r="F11" s="27">
        <f t="shared" si="0"/>
        <v>5.101176976215363</v>
      </c>
      <c r="G11" s="62">
        <f>((ABS(F11-E11))/F11)*10</f>
        <v>1.7411244970353441E-15</v>
      </c>
      <c r="H11" s="63">
        <f t="shared" si="1"/>
        <v>126234.18376210623</v>
      </c>
      <c r="J11" s="48"/>
      <c r="K11" s="76">
        <f t="shared" si="4"/>
        <v>0</v>
      </c>
      <c r="M11" s="48"/>
      <c r="N11" s="26">
        <f t="shared" si="2"/>
        <v>0.2770420850882127</v>
      </c>
      <c r="O11" s="60">
        <f t="shared" si="3"/>
        <v>1.8925270041363256</v>
      </c>
    </row>
    <row r="12" spans="2:15" ht="13.5" thickBot="1">
      <c r="B12" s="7">
        <v>6</v>
      </c>
      <c r="C12" s="112">
        <v>230.4465283158448</v>
      </c>
      <c r="D12" s="103">
        <v>304230.63179907005</v>
      </c>
      <c r="E12" s="108">
        <f>LOG10(D12)</f>
        <v>5.483202939340779</v>
      </c>
      <c r="F12" s="108">
        <f t="shared" si="0"/>
        <v>5.483202939340778</v>
      </c>
      <c r="G12" s="109">
        <f>((ABS(F12-E12))/F12)*10</f>
        <v>1.6198167923489388E-15</v>
      </c>
      <c r="H12" s="64">
        <f t="shared" si="1"/>
        <v>304230.63179907005</v>
      </c>
      <c r="J12" s="48"/>
      <c r="K12" s="76">
        <f t="shared" si="4"/>
        <v>0</v>
      </c>
      <c r="M12" s="48"/>
      <c r="N12" s="26">
        <f t="shared" si="2"/>
        <v>0.2770420850882127</v>
      </c>
      <c r="O12" s="60">
        <f t="shared" si="3"/>
        <v>1.8925270041363256</v>
      </c>
    </row>
    <row r="13" spans="5:15" ht="12.75">
      <c r="E13" s="121" t="s">
        <v>63</v>
      </c>
      <c r="F13" s="122"/>
      <c r="G13" s="110">
        <f>AVERAGE(G8:G12)</f>
        <v>2.1315379758544818E-15</v>
      </c>
      <c r="J13" s="48"/>
      <c r="K13" s="76">
        <f t="shared" si="4"/>
        <v>0</v>
      </c>
      <c r="M13" s="48"/>
      <c r="N13" s="26">
        <f aca="true" t="shared" si="5" ref="N13:N18">G$14*M13+G$15</f>
        <v>0.2770420850882127</v>
      </c>
      <c r="O13" s="60">
        <f t="shared" si="3"/>
        <v>1.8925270041363256</v>
      </c>
    </row>
    <row r="14" spans="7:15" ht="12.75">
      <c r="G14" s="45">
        <f>SLOPE(E8:E12,C8:C12)</f>
        <v>0.022591621979729366</v>
      </c>
      <c r="H14" s="114" t="s">
        <v>64</v>
      </c>
      <c r="J14" s="48"/>
      <c r="K14" s="76">
        <f t="shared" si="4"/>
        <v>0</v>
      </c>
      <c r="M14" s="48"/>
      <c r="N14" s="26">
        <f t="shared" si="5"/>
        <v>0.2770420850882127</v>
      </c>
      <c r="O14" s="60">
        <f t="shared" si="3"/>
        <v>1.8925270041363256</v>
      </c>
    </row>
    <row r="15" spans="7:15" ht="12.75">
      <c r="G15" s="113">
        <f>INTERCEPT(E8:E12,C8:C12)</f>
        <v>0.2770420850882127</v>
      </c>
      <c r="H15" s="114" t="s">
        <v>65</v>
      </c>
      <c r="M15" s="48"/>
      <c r="N15" s="26">
        <f t="shared" si="5"/>
        <v>0.2770420850882127</v>
      </c>
      <c r="O15" s="60">
        <f t="shared" si="3"/>
        <v>1.8925270041363256</v>
      </c>
    </row>
    <row r="16" spans="7:15" ht="13.5" thickBot="1">
      <c r="G16" s="113">
        <f>RSQ(E8:E12,C8:C12)</f>
        <v>1.0000000000000004</v>
      </c>
      <c r="H16" s="114" t="s">
        <v>66</v>
      </c>
      <c r="M16" s="48"/>
      <c r="N16" s="26">
        <f t="shared" si="5"/>
        <v>0.2770420850882127</v>
      </c>
      <c r="O16" s="60">
        <f t="shared" si="3"/>
        <v>1.8925270041363256</v>
      </c>
    </row>
    <row r="17" spans="7:15" ht="13.5" thickBot="1">
      <c r="G17" s="47"/>
      <c r="H17" s="47"/>
      <c r="J17" s="67" t="s">
        <v>33</v>
      </c>
      <c r="K17" s="68"/>
      <c r="M17" s="48"/>
      <c r="N17" s="26">
        <f t="shared" si="5"/>
        <v>0.2770420850882127</v>
      </c>
      <c r="O17" s="60">
        <f t="shared" si="3"/>
        <v>1.8925270041363256</v>
      </c>
    </row>
    <row r="18" spans="10:15" ht="15">
      <c r="J18" s="66" t="s">
        <v>31</v>
      </c>
      <c r="K18" s="50"/>
      <c r="M18" s="48"/>
      <c r="N18" s="26">
        <f t="shared" si="5"/>
        <v>0.2770420850882127</v>
      </c>
      <c r="O18" s="60">
        <f t="shared" si="3"/>
        <v>1.8925270041363256</v>
      </c>
    </row>
    <row r="19" spans="10:11" ht="15">
      <c r="J19" s="51" t="s">
        <v>28</v>
      </c>
      <c r="K19" s="52"/>
    </row>
    <row r="20" spans="10:11" ht="15">
      <c r="J20" s="51" t="s">
        <v>29</v>
      </c>
      <c r="K20" s="52"/>
    </row>
    <row r="21" spans="10:11" ht="13.5" thickBot="1">
      <c r="J21" s="28" t="s">
        <v>21</v>
      </c>
      <c r="K21" s="29" t="s">
        <v>22</v>
      </c>
    </row>
    <row r="22" spans="10:14" ht="12.75">
      <c r="J22" s="49"/>
      <c r="K22" s="74" t="e">
        <f aca="true" t="shared" si="6" ref="K22:K27">LOG10(J22*10)*(64)</f>
        <v>#NUM!</v>
      </c>
      <c r="M22" s="89" t="s">
        <v>36</v>
      </c>
      <c r="N22" s="90"/>
    </row>
    <row r="23" spans="10:14" ht="12.75">
      <c r="J23" s="48"/>
      <c r="K23" s="75" t="e">
        <f t="shared" si="6"/>
        <v>#NUM!</v>
      </c>
      <c r="M23" s="85" t="s">
        <v>38</v>
      </c>
      <c r="N23" s="86"/>
    </row>
    <row r="24" spans="10:14" ht="12.75">
      <c r="J24" s="48"/>
      <c r="K24" s="75" t="e">
        <f t="shared" si="6"/>
        <v>#NUM!</v>
      </c>
      <c r="M24" s="85" t="s">
        <v>39</v>
      </c>
      <c r="N24" s="86"/>
    </row>
    <row r="25" spans="10:14" ht="12.75">
      <c r="J25" s="48"/>
      <c r="K25" s="75" t="e">
        <f t="shared" si="6"/>
        <v>#NUM!</v>
      </c>
      <c r="M25" s="85" t="s">
        <v>40</v>
      </c>
      <c r="N25" s="86"/>
    </row>
    <row r="26" spans="10:14" ht="12.75">
      <c r="J26" s="48"/>
      <c r="K26" s="75" t="e">
        <f t="shared" si="6"/>
        <v>#NUM!</v>
      </c>
      <c r="M26" s="85" t="s">
        <v>41</v>
      </c>
      <c r="N26" s="86"/>
    </row>
    <row r="27" spans="10:14" ht="12.75">
      <c r="J27" s="48"/>
      <c r="K27" s="75" t="e">
        <f t="shared" si="6"/>
        <v>#NUM!</v>
      </c>
      <c r="M27" s="85" t="s">
        <v>37</v>
      </c>
      <c r="N27" s="86"/>
    </row>
    <row r="28" spans="13:14" ht="12.75">
      <c r="M28" s="91" t="s">
        <v>42</v>
      </c>
      <c r="N28" s="86"/>
    </row>
    <row r="29" spans="13:14" ht="13.5" thickBot="1">
      <c r="M29" s="87" t="s">
        <v>44</v>
      </c>
      <c r="N29" s="88"/>
    </row>
    <row r="30" spans="10:11" ht="13.5" thickBot="1">
      <c r="J30" s="67" t="s">
        <v>34</v>
      </c>
      <c r="K30" s="68"/>
    </row>
    <row r="31" spans="10:11" ht="15">
      <c r="J31" s="66" t="s">
        <v>32</v>
      </c>
      <c r="K31" s="50"/>
    </row>
    <row r="32" spans="10:11" ht="15">
      <c r="J32" s="51" t="s">
        <v>28</v>
      </c>
      <c r="K32" s="52"/>
    </row>
    <row r="33" spans="10:11" ht="15">
      <c r="J33" s="51" t="s">
        <v>29</v>
      </c>
      <c r="K33" s="52"/>
    </row>
    <row r="34" spans="10:11" ht="15" thickBot="1">
      <c r="J34" s="28" t="s">
        <v>45</v>
      </c>
      <c r="K34" s="29" t="s">
        <v>22</v>
      </c>
    </row>
    <row r="35" spans="10:11" ht="12.75">
      <c r="J35" s="49"/>
      <c r="K35" s="74" t="e">
        <f aca="true" t="shared" si="7" ref="K35:K40">LOG10(J35)*(64)</f>
        <v>#NUM!</v>
      </c>
    </row>
    <row r="36" spans="10:11" ht="12.75">
      <c r="J36" s="48"/>
      <c r="K36" s="74" t="e">
        <f t="shared" si="7"/>
        <v>#NUM!</v>
      </c>
    </row>
    <row r="37" spans="10:11" ht="12.75">
      <c r="J37" s="48"/>
      <c r="K37" s="74" t="e">
        <f t="shared" si="7"/>
        <v>#NUM!</v>
      </c>
    </row>
    <row r="38" spans="10:11" ht="12.75">
      <c r="J38" s="48"/>
      <c r="K38" s="74" t="e">
        <f t="shared" si="7"/>
        <v>#NUM!</v>
      </c>
    </row>
    <row r="39" spans="10:11" ht="12.75">
      <c r="J39" s="48"/>
      <c r="K39" s="74" t="e">
        <f t="shared" si="7"/>
        <v>#NUM!</v>
      </c>
    </row>
    <row r="40" spans="10:11" ht="12.75">
      <c r="J40" s="48"/>
      <c r="K40" s="74" t="e">
        <f t="shared" si="7"/>
        <v>#NUM!</v>
      </c>
    </row>
    <row r="42" ht="13.5" thickBot="1"/>
    <row r="43" spans="10:11" ht="13.5" thickBot="1">
      <c r="J43" s="67" t="s">
        <v>59</v>
      </c>
      <c r="K43" s="68"/>
    </row>
    <row r="44" spans="10:11" ht="15">
      <c r="J44" s="65" t="s">
        <v>60</v>
      </c>
      <c r="K44" s="39"/>
    </row>
    <row r="45" spans="10:11" ht="15">
      <c r="J45" s="20" t="s">
        <v>28</v>
      </c>
      <c r="K45" s="21"/>
    </row>
    <row r="46" spans="10:11" ht="15">
      <c r="J46" s="20" t="s">
        <v>29</v>
      </c>
      <c r="K46" s="21"/>
    </row>
    <row r="47" spans="10:11" ht="15" thickBot="1">
      <c r="J47" s="28" t="s">
        <v>61</v>
      </c>
      <c r="K47" s="29" t="s">
        <v>22</v>
      </c>
    </row>
    <row r="48" spans="1:11" ht="12.75">
      <c r="A48" s="40" t="s">
        <v>46</v>
      </c>
      <c r="B48" s="12"/>
      <c r="C48" s="12"/>
      <c r="D48" s="12"/>
      <c r="E48" s="41" t="s">
        <v>3</v>
      </c>
      <c r="F48" s="12"/>
      <c r="G48" s="41" t="s">
        <v>7</v>
      </c>
      <c r="H48" s="11"/>
      <c r="I48" s="42"/>
      <c r="J48" s="49">
        <v>461</v>
      </c>
      <c r="K48" s="74">
        <f>LOG10(J48)*(256/LOG10(262144))</f>
        <v>125.84708181943947</v>
      </c>
    </row>
    <row r="49" spans="1:11" ht="12.75">
      <c r="A49" s="15"/>
      <c r="B49" s="14"/>
      <c r="C49" s="42"/>
      <c r="D49" s="14"/>
      <c r="E49" s="14"/>
      <c r="F49" s="42"/>
      <c r="G49" s="42"/>
      <c r="H49" s="11"/>
      <c r="I49" s="42"/>
      <c r="J49" s="48">
        <v>2654</v>
      </c>
      <c r="K49" s="74">
        <f>LOG10(J49)*(256/LOG10(262144))</f>
        <v>161.7628822097094</v>
      </c>
    </row>
    <row r="50" spans="1:11" ht="12.75">
      <c r="A50" s="43" t="s">
        <v>5</v>
      </c>
      <c r="B50" s="13"/>
      <c r="C50" s="13"/>
      <c r="D50" s="41" t="s">
        <v>6</v>
      </c>
      <c r="E50" s="12"/>
      <c r="F50" s="12"/>
      <c r="G50" s="41" t="s">
        <v>4</v>
      </c>
      <c r="H50" s="11"/>
      <c r="I50" s="42"/>
      <c r="J50" s="48">
        <v>7729</v>
      </c>
      <c r="K50" s="74">
        <f>LOG10(J50)*(256/LOG10(262144))</f>
        <v>183.69516161278995</v>
      </c>
    </row>
    <row r="51" spans="1:11" ht="12.75">
      <c r="A51" s="44"/>
      <c r="B51" s="12"/>
      <c r="C51" s="14"/>
      <c r="D51" s="12"/>
      <c r="E51" s="12"/>
      <c r="F51" s="14"/>
      <c r="G51" s="42"/>
      <c r="H51" s="11"/>
      <c r="I51" s="42"/>
      <c r="J51" s="48">
        <v>23256</v>
      </c>
      <c r="K51" s="74">
        <f>LOG10(J51)*(256/LOG10(262144))</f>
        <v>206.29781839838202</v>
      </c>
    </row>
    <row r="52" spans="1:11" ht="12.75">
      <c r="A52" s="40" t="s">
        <v>8</v>
      </c>
      <c r="B52" s="12"/>
      <c r="C52" s="12"/>
      <c r="D52" s="12"/>
      <c r="E52" s="12"/>
      <c r="F52" s="12"/>
      <c r="G52" s="12"/>
      <c r="H52" s="11"/>
      <c r="I52" s="42"/>
      <c r="J52" s="48">
        <v>85021</v>
      </c>
      <c r="K52" s="74">
        <f>LOG10(J52)*(256/LOG10(262144))</f>
        <v>232.89644952628478</v>
      </c>
    </row>
    <row r="53" spans="1:11" ht="12.75">
      <c r="A53" s="15"/>
      <c r="B53" s="14"/>
      <c r="C53" s="14"/>
      <c r="D53" s="14"/>
      <c r="E53" s="14"/>
      <c r="F53" s="14"/>
      <c r="G53" s="14"/>
      <c r="H53" s="11"/>
      <c r="I53" s="42"/>
      <c r="J53" s="48">
        <v>192574</v>
      </c>
      <c r="K53" s="74">
        <f>LOG10(J53)*(256/LOG10(262144))</f>
        <v>249.67187069342665</v>
      </c>
    </row>
  </sheetData>
  <sheetProtection/>
  <mergeCells count="1">
    <mergeCell ref="E13:F13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53"/>
  <sheetViews>
    <sheetView zoomScalePageLayoutView="0" workbookViewId="0" topLeftCell="A1">
      <selection activeCell="D8" sqref="D8:D12"/>
    </sheetView>
  </sheetViews>
  <sheetFormatPr defaultColWidth="9.140625" defaultRowHeight="12.75"/>
  <cols>
    <col min="1" max="1" width="9.00390625" style="0" customWidth="1"/>
    <col min="2" max="2" width="8.7109375" style="0" customWidth="1"/>
    <col min="3" max="3" width="9.7109375" style="0" customWidth="1"/>
    <col min="4" max="4" width="11.421875" style="0" customWidth="1"/>
    <col min="5" max="5" width="11.7109375" style="0" customWidth="1"/>
    <col min="6" max="6" width="9.8515625" style="0" customWidth="1"/>
    <col min="7" max="7" width="11.00390625" style="0" customWidth="1"/>
    <col min="8" max="8" width="12.00390625" style="0" customWidth="1"/>
    <col min="9" max="9" width="1.8515625" style="0" customWidth="1"/>
    <col min="10" max="10" width="9.00390625" style="0" customWidth="1"/>
    <col min="11" max="11" width="10.28125" style="0" customWidth="1"/>
    <col min="12" max="12" width="2.28125" style="0" customWidth="1"/>
    <col min="13" max="13" width="12.421875" style="0" customWidth="1"/>
    <col min="14" max="14" width="12.00390625" style="0" customWidth="1"/>
    <col min="15" max="15" width="12.8515625" style="0" customWidth="1"/>
  </cols>
  <sheetData>
    <row r="1" spans="2:7" ht="16.5" thickBot="1">
      <c r="B1" s="92" t="s">
        <v>43</v>
      </c>
      <c r="C1" s="93"/>
      <c r="D1" s="93"/>
      <c r="E1" s="93"/>
      <c r="F1" s="93"/>
      <c r="G1" s="94"/>
    </row>
    <row r="3" spans="2:6" ht="32.25" customHeight="1" thickBot="1">
      <c r="B3" s="10" t="s">
        <v>9</v>
      </c>
      <c r="C3" s="8"/>
      <c r="D3" s="8"/>
      <c r="E3" s="8"/>
      <c r="F3" s="8"/>
    </row>
    <row r="4" spans="2:15" ht="15" customHeight="1" thickBot="1">
      <c r="B4" s="4"/>
      <c r="J4" s="67" t="s">
        <v>35</v>
      </c>
      <c r="K4" s="68"/>
      <c r="M4" s="54" t="s">
        <v>20</v>
      </c>
      <c r="N4" s="55"/>
      <c r="O4" s="56"/>
    </row>
    <row r="5" spans="2:15" ht="15.75" thickBot="1">
      <c r="B5" s="9"/>
      <c r="E5" s="9"/>
      <c r="J5" s="66" t="s">
        <v>30</v>
      </c>
      <c r="K5" s="53"/>
      <c r="M5" s="57"/>
      <c r="N5" s="58"/>
      <c r="O5" s="59"/>
    </row>
    <row r="6" spans="2:15" ht="15">
      <c r="B6" s="77" t="s">
        <v>12</v>
      </c>
      <c r="C6" s="78" t="s">
        <v>11</v>
      </c>
      <c r="D6" s="79" t="s">
        <v>55</v>
      </c>
      <c r="E6" s="79" t="s">
        <v>56</v>
      </c>
      <c r="F6" s="79" t="s">
        <v>13</v>
      </c>
      <c r="G6" s="80" t="s">
        <v>10</v>
      </c>
      <c r="H6" s="100" t="s">
        <v>57</v>
      </c>
      <c r="J6" s="51" t="s">
        <v>28</v>
      </c>
      <c r="K6" s="52"/>
      <c r="M6" s="25" t="s">
        <v>23</v>
      </c>
      <c r="N6" s="25" t="s">
        <v>24</v>
      </c>
      <c r="O6" s="25" t="s">
        <v>58</v>
      </c>
    </row>
    <row r="7" spans="2:15" ht="15">
      <c r="B7" s="6">
        <v>1</v>
      </c>
      <c r="C7" s="99">
        <v>124.03341068383553</v>
      </c>
      <c r="D7" s="102"/>
      <c r="E7" s="27"/>
      <c r="F7" s="27">
        <f aca="true" t="shared" si="0" ref="F7:F12">G$14*C7+G$15</f>
        <v>2.0363614654903217</v>
      </c>
      <c r="G7" s="62"/>
      <c r="H7" s="63">
        <f aca="true" t="shared" si="1" ref="H7:H12">10^F7</f>
        <v>108.73302375548205</v>
      </c>
      <c r="J7" s="51" t="s">
        <v>29</v>
      </c>
      <c r="K7" s="52"/>
      <c r="M7" s="48"/>
      <c r="N7" s="26">
        <f aca="true" t="shared" si="2" ref="N7:N18">G$14*M7+G$15</f>
        <v>-0.9234432064500391</v>
      </c>
      <c r="O7" s="60">
        <f aca="true" t="shared" si="3" ref="O7:O18">10^N7</f>
        <v>0.11927702365846321</v>
      </c>
    </row>
    <row r="8" spans="2:15" ht="13.5" thickBot="1">
      <c r="B8" s="6">
        <v>2</v>
      </c>
      <c r="C8" s="99">
        <v>168.46361544494897</v>
      </c>
      <c r="D8" s="102">
        <v>1249.101676777662</v>
      </c>
      <c r="E8" s="27">
        <f>LOG10(D8)</f>
        <v>3.0965977913494855</v>
      </c>
      <c r="F8" s="27">
        <f t="shared" si="0"/>
        <v>3.0965977913494847</v>
      </c>
      <c r="G8" s="62">
        <f>((ABS(F8-E8))/F8)*10</f>
        <v>2.868239531079239E-15</v>
      </c>
      <c r="H8" s="63">
        <f t="shared" si="1"/>
        <v>1249.1016767776598</v>
      </c>
      <c r="J8" s="28" t="s">
        <v>21</v>
      </c>
      <c r="K8" s="29" t="s">
        <v>22</v>
      </c>
      <c r="M8" s="48"/>
      <c r="N8" s="26">
        <f t="shared" si="2"/>
        <v>-0.9234432064500391</v>
      </c>
      <c r="O8" s="60">
        <f t="shared" si="3"/>
        <v>0.11927702365846321</v>
      </c>
    </row>
    <row r="9" spans="2:15" ht="12.75">
      <c r="B9" s="6">
        <v>3</v>
      </c>
      <c r="C9" s="99">
        <v>191.5881256617849</v>
      </c>
      <c r="D9" s="102">
        <v>4450.585203137237</v>
      </c>
      <c r="E9" s="27">
        <f>LOG10(D9)</f>
        <v>3.6484171196963384</v>
      </c>
      <c r="F9" s="27">
        <f t="shared" si="0"/>
        <v>3.6484171196963384</v>
      </c>
      <c r="G9" s="62">
        <f>((ABS(F9-E9))/F9)*10</f>
        <v>0</v>
      </c>
      <c r="H9" s="63">
        <f t="shared" si="1"/>
        <v>4450.585203137237</v>
      </c>
      <c r="J9" s="48"/>
      <c r="K9" s="76">
        <f aca="true" t="shared" si="4" ref="K9:K14">J9/4</f>
        <v>0</v>
      </c>
      <c r="M9" s="48"/>
      <c r="N9" s="26">
        <f t="shared" si="2"/>
        <v>-0.9234432064500391</v>
      </c>
      <c r="O9" s="60">
        <f t="shared" si="3"/>
        <v>0.11927702365846321</v>
      </c>
    </row>
    <row r="10" spans="2:15" ht="12.75">
      <c r="B10" s="6">
        <v>4</v>
      </c>
      <c r="C10" s="99">
        <v>214.34909101675277</v>
      </c>
      <c r="D10" s="102">
        <v>15543.942838279967</v>
      </c>
      <c r="E10" s="27">
        <f>LOG10(D10)</f>
        <v>4.191561190508271</v>
      </c>
      <c r="F10" s="27">
        <f t="shared" si="0"/>
        <v>4.191561190508271</v>
      </c>
      <c r="G10" s="62">
        <f>((ABS(F10-E10))/F10)*10</f>
        <v>0</v>
      </c>
      <c r="H10" s="63">
        <f t="shared" si="1"/>
        <v>15543.942838279967</v>
      </c>
      <c r="J10" s="48"/>
      <c r="K10" s="76">
        <f t="shared" si="4"/>
        <v>0</v>
      </c>
      <c r="M10" s="48"/>
      <c r="N10" s="26">
        <f t="shared" si="2"/>
        <v>-0.9234432064500391</v>
      </c>
      <c r="O10" s="60">
        <f t="shared" si="3"/>
        <v>0.11927702365846321</v>
      </c>
    </row>
    <row r="11" spans="2:15" ht="12.75">
      <c r="B11" s="6">
        <v>5</v>
      </c>
      <c r="C11" s="99">
        <v>241.15379982424307</v>
      </c>
      <c r="D11" s="102">
        <v>67795.51452835274</v>
      </c>
      <c r="E11" s="27">
        <f>LOG10(D11)</f>
        <v>4.8312009611233195</v>
      </c>
      <c r="F11" s="27">
        <f t="shared" si="0"/>
        <v>4.8312009611233195</v>
      </c>
      <c r="G11" s="62">
        <f>((ABS(F11-E11))/F11)*10</f>
        <v>0</v>
      </c>
      <c r="H11" s="63">
        <f t="shared" si="1"/>
        <v>67795.51452835274</v>
      </c>
      <c r="J11" s="48"/>
      <c r="K11" s="76">
        <f t="shared" si="4"/>
        <v>0</v>
      </c>
      <c r="M11" s="48"/>
      <c r="N11" s="26">
        <f t="shared" si="2"/>
        <v>-0.9234432064500391</v>
      </c>
      <c r="O11" s="60">
        <f t="shared" si="3"/>
        <v>0.11927702365846321</v>
      </c>
    </row>
    <row r="12" spans="2:15" ht="13.5" thickBot="1">
      <c r="B12" s="7">
        <v>6</v>
      </c>
      <c r="C12" s="99">
        <v>255.53012095118063</v>
      </c>
      <c r="D12" s="103">
        <v>149369.72387836454</v>
      </c>
      <c r="E12" s="108">
        <f>LOG10(D12)</f>
        <v>5.174262578168494</v>
      </c>
      <c r="F12" s="108">
        <f t="shared" si="0"/>
        <v>5.174262578168493</v>
      </c>
      <c r="G12" s="109">
        <f>((ABS(F12-E12))/F12)*10</f>
        <v>1.7165314018804764E-15</v>
      </c>
      <c r="H12" s="64">
        <f t="shared" si="1"/>
        <v>149369.72387836454</v>
      </c>
      <c r="J12" s="48"/>
      <c r="K12" s="76">
        <f t="shared" si="4"/>
        <v>0</v>
      </c>
      <c r="M12" s="48"/>
      <c r="N12" s="26">
        <f t="shared" si="2"/>
        <v>-0.9234432064500391</v>
      </c>
      <c r="O12" s="60">
        <f t="shared" si="3"/>
        <v>0.11927702365846321</v>
      </c>
    </row>
    <row r="13" spans="5:15" ht="12.75">
      <c r="E13" s="121" t="s">
        <v>63</v>
      </c>
      <c r="F13" s="122"/>
      <c r="G13" s="110">
        <f>AVERAGE(G8:G12)</f>
        <v>9.16954186591943E-16</v>
      </c>
      <c r="J13" s="48"/>
      <c r="K13" s="76">
        <f t="shared" si="4"/>
        <v>0</v>
      </c>
      <c r="M13" s="48"/>
      <c r="N13" s="26">
        <f t="shared" si="2"/>
        <v>-0.9234432064500391</v>
      </c>
      <c r="O13" s="60">
        <f t="shared" si="3"/>
        <v>0.11927702365846321</v>
      </c>
    </row>
    <row r="14" spans="7:15" ht="12.75">
      <c r="G14" s="113">
        <f>SLOPE(E8:E12,C8:C12)</f>
        <v>0.023862962855105082</v>
      </c>
      <c r="H14" s="114" t="s">
        <v>64</v>
      </c>
      <c r="J14" s="48"/>
      <c r="K14" s="76">
        <f t="shared" si="4"/>
        <v>0</v>
      </c>
      <c r="M14" s="48"/>
      <c r="N14" s="26">
        <f t="shared" si="2"/>
        <v>-0.9234432064500391</v>
      </c>
      <c r="O14" s="60">
        <f t="shared" si="3"/>
        <v>0.11927702365846321</v>
      </c>
    </row>
    <row r="15" spans="7:15" ht="12.75">
      <c r="G15" s="113">
        <f>INTERCEPT(E8:E12,C8:C12)</f>
        <v>-0.9234432064500391</v>
      </c>
      <c r="H15" s="114" t="s">
        <v>65</v>
      </c>
      <c r="M15" s="48"/>
      <c r="N15" s="26">
        <f t="shared" si="2"/>
        <v>-0.9234432064500391</v>
      </c>
      <c r="O15" s="60">
        <f t="shared" si="3"/>
        <v>0.11927702365846321</v>
      </c>
    </row>
    <row r="16" spans="7:15" ht="13.5" thickBot="1">
      <c r="G16" s="45">
        <f>RSQ(E8:E12,C8:C12)</f>
        <v>1</v>
      </c>
      <c r="H16" s="46" t="s">
        <v>66</v>
      </c>
      <c r="M16" s="48"/>
      <c r="N16" s="26">
        <f t="shared" si="2"/>
        <v>-0.9234432064500391</v>
      </c>
      <c r="O16" s="60">
        <f t="shared" si="3"/>
        <v>0.11927702365846321</v>
      </c>
    </row>
    <row r="17" spans="7:15" ht="13.5" thickBot="1">
      <c r="G17" s="47"/>
      <c r="H17" s="47"/>
      <c r="J17" s="67" t="s">
        <v>33</v>
      </c>
      <c r="K17" s="68"/>
      <c r="M17" s="48"/>
      <c r="N17" s="26">
        <f t="shared" si="2"/>
        <v>-0.9234432064500391</v>
      </c>
      <c r="O17" s="60">
        <f t="shared" si="3"/>
        <v>0.11927702365846321</v>
      </c>
    </row>
    <row r="18" spans="10:15" ht="15">
      <c r="J18" s="66" t="s">
        <v>31</v>
      </c>
      <c r="K18" s="50"/>
      <c r="M18" s="48"/>
      <c r="N18" s="26">
        <f t="shared" si="2"/>
        <v>-0.9234432064500391</v>
      </c>
      <c r="O18" s="60">
        <f t="shared" si="3"/>
        <v>0.11927702365846321</v>
      </c>
    </row>
    <row r="19" spans="10:11" ht="15">
      <c r="J19" s="51" t="s">
        <v>28</v>
      </c>
      <c r="K19" s="52"/>
    </row>
    <row r="20" spans="10:11" ht="15">
      <c r="J20" s="51" t="s">
        <v>29</v>
      </c>
      <c r="K20" s="52"/>
    </row>
    <row r="21" spans="10:11" ht="13.5" thickBot="1">
      <c r="J21" s="28" t="s">
        <v>21</v>
      </c>
      <c r="K21" s="29" t="s">
        <v>22</v>
      </c>
    </row>
    <row r="22" spans="10:14" ht="12.75">
      <c r="J22" s="49"/>
      <c r="K22" s="74" t="e">
        <f aca="true" t="shared" si="5" ref="K22:K27">LOG10(J22*10)*(64)</f>
        <v>#NUM!</v>
      </c>
      <c r="M22" s="89" t="s">
        <v>36</v>
      </c>
      <c r="N22" s="90"/>
    </row>
    <row r="23" spans="10:14" ht="12.75">
      <c r="J23" s="48"/>
      <c r="K23" s="75" t="e">
        <f t="shared" si="5"/>
        <v>#NUM!</v>
      </c>
      <c r="M23" s="85" t="s">
        <v>38</v>
      </c>
      <c r="N23" s="86"/>
    </row>
    <row r="24" spans="10:14" ht="12.75">
      <c r="J24" s="48"/>
      <c r="K24" s="75" t="e">
        <f t="shared" si="5"/>
        <v>#NUM!</v>
      </c>
      <c r="M24" s="85" t="s">
        <v>39</v>
      </c>
      <c r="N24" s="86"/>
    </row>
    <row r="25" spans="10:14" ht="12.75">
      <c r="J25" s="48"/>
      <c r="K25" s="75" t="e">
        <f t="shared" si="5"/>
        <v>#NUM!</v>
      </c>
      <c r="M25" s="85" t="s">
        <v>40</v>
      </c>
      <c r="N25" s="86"/>
    </row>
    <row r="26" spans="10:14" ht="12.75">
      <c r="J26" s="48"/>
      <c r="K26" s="75" t="e">
        <f t="shared" si="5"/>
        <v>#NUM!</v>
      </c>
      <c r="M26" s="85" t="s">
        <v>41</v>
      </c>
      <c r="N26" s="86"/>
    </row>
    <row r="27" spans="10:14" ht="12.75">
      <c r="J27" s="48"/>
      <c r="K27" s="75" t="e">
        <f t="shared" si="5"/>
        <v>#NUM!</v>
      </c>
      <c r="M27" s="85" t="s">
        <v>37</v>
      </c>
      <c r="N27" s="86"/>
    </row>
    <row r="28" spans="13:14" ht="12.75">
      <c r="M28" s="91" t="s">
        <v>42</v>
      </c>
      <c r="N28" s="86"/>
    </row>
    <row r="29" spans="13:14" ht="13.5" thickBot="1">
      <c r="M29" s="87" t="s">
        <v>44</v>
      </c>
      <c r="N29" s="88"/>
    </row>
    <row r="30" spans="10:11" ht="13.5" thickBot="1">
      <c r="J30" s="67" t="s">
        <v>34</v>
      </c>
      <c r="K30" s="68"/>
    </row>
    <row r="31" spans="10:11" ht="15">
      <c r="J31" s="66" t="s">
        <v>32</v>
      </c>
      <c r="K31" s="50"/>
    </row>
    <row r="32" spans="10:11" ht="15">
      <c r="J32" s="51" t="s">
        <v>28</v>
      </c>
      <c r="K32" s="52"/>
    </row>
    <row r="33" spans="10:11" ht="15">
      <c r="J33" s="51" t="s">
        <v>29</v>
      </c>
      <c r="K33" s="52"/>
    </row>
    <row r="34" spans="10:11" ht="15" thickBot="1">
      <c r="J34" s="28" t="s">
        <v>45</v>
      </c>
      <c r="K34" s="29" t="s">
        <v>22</v>
      </c>
    </row>
    <row r="35" spans="10:11" ht="12.75">
      <c r="J35" s="49"/>
      <c r="K35" s="74"/>
    </row>
    <row r="36" spans="10:11" ht="12.75">
      <c r="J36" s="48"/>
      <c r="K36" s="74"/>
    </row>
    <row r="37" spans="10:11" ht="12.75">
      <c r="J37" s="48"/>
      <c r="K37" s="74"/>
    </row>
    <row r="38" spans="10:11" ht="12.75">
      <c r="J38" s="48"/>
      <c r="K38" s="74"/>
    </row>
    <row r="39" spans="10:11" ht="12.75">
      <c r="J39" s="48"/>
      <c r="K39" s="74"/>
    </row>
    <row r="40" spans="10:11" ht="12.75">
      <c r="J40" s="48"/>
      <c r="K40" s="74"/>
    </row>
    <row r="42" ht="13.5" thickBot="1"/>
    <row r="43" spans="10:11" ht="13.5" thickBot="1">
      <c r="J43" s="67" t="s">
        <v>59</v>
      </c>
      <c r="K43" s="68"/>
    </row>
    <row r="44" spans="10:11" ht="15">
      <c r="J44" s="65" t="s">
        <v>60</v>
      </c>
      <c r="K44" s="39"/>
    </row>
    <row r="45" spans="10:11" ht="15">
      <c r="J45" s="20" t="s">
        <v>28</v>
      </c>
      <c r="K45" s="21"/>
    </row>
    <row r="46" spans="10:11" ht="15">
      <c r="J46" s="20" t="s">
        <v>29</v>
      </c>
      <c r="K46" s="21"/>
    </row>
    <row r="47" spans="10:11" ht="15" thickBot="1">
      <c r="J47" s="28" t="s">
        <v>61</v>
      </c>
      <c r="K47" s="29" t="s">
        <v>22</v>
      </c>
    </row>
    <row r="48" spans="1:11" ht="12.75">
      <c r="A48" s="40" t="s">
        <v>46</v>
      </c>
      <c r="B48" s="12"/>
      <c r="C48" s="12"/>
      <c r="D48" s="12"/>
      <c r="E48" s="41" t="s">
        <v>3</v>
      </c>
      <c r="F48" s="12"/>
      <c r="G48" s="41" t="s">
        <v>7</v>
      </c>
      <c r="H48" s="11"/>
      <c r="I48" s="42"/>
      <c r="J48" s="49">
        <v>43</v>
      </c>
      <c r="K48" s="74">
        <f>LOG10(J48)*(256/LOG10(262144))</f>
        <v>77.1735431779854</v>
      </c>
    </row>
    <row r="49" spans="1:11" ht="12.75">
      <c r="A49" s="15"/>
      <c r="B49" s="14"/>
      <c r="C49" s="42"/>
      <c r="D49" s="14"/>
      <c r="E49" s="14"/>
      <c r="F49" s="42"/>
      <c r="G49" s="42"/>
      <c r="H49" s="11"/>
      <c r="I49" s="42"/>
      <c r="J49" s="48">
        <v>1920</v>
      </c>
      <c r="K49" s="74">
        <f>LOG10(J49)*(256/LOG10(262144))</f>
        <v>155.12022180421005</v>
      </c>
    </row>
    <row r="50" spans="1:11" ht="12.75">
      <c r="A50" s="43" t="s">
        <v>5</v>
      </c>
      <c r="B50" s="13"/>
      <c r="C50" s="13"/>
      <c r="D50" s="41" t="s">
        <v>6</v>
      </c>
      <c r="E50" s="12"/>
      <c r="F50" s="12"/>
      <c r="G50" s="41" t="s">
        <v>4</v>
      </c>
      <c r="H50" s="11"/>
      <c r="I50" s="42"/>
      <c r="J50" s="48">
        <v>6281</v>
      </c>
      <c r="K50" s="74">
        <f>LOG10(J50)*(256/LOG10(262144))</f>
        <v>179.43862832355754</v>
      </c>
    </row>
    <row r="51" spans="1:11" ht="12.75">
      <c r="A51" s="44"/>
      <c r="B51" s="12"/>
      <c r="C51" s="14"/>
      <c r="D51" s="12"/>
      <c r="E51" s="12"/>
      <c r="F51" s="14"/>
      <c r="G51" s="42"/>
      <c r="H51" s="11"/>
      <c r="I51" s="42"/>
      <c r="J51" s="48">
        <v>19532</v>
      </c>
      <c r="K51" s="74">
        <f>LOG10(J51)*(256/LOG10(262144))</f>
        <v>202.71718489084392</v>
      </c>
    </row>
    <row r="52" spans="1:11" ht="12.75">
      <c r="A52" s="40" t="s">
        <v>8</v>
      </c>
      <c r="B52" s="12"/>
      <c r="C52" s="12"/>
      <c r="D52" s="12"/>
      <c r="E52" s="12"/>
      <c r="F52" s="12"/>
      <c r="G52" s="12"/>
      <c r="H52" s="11"/>
      <c r="I52" s="42"/>
      <c r="J52" s="48">
        <v>72548</v>
      </c>
      <c r="K52" s="74">
        <f>LOG10(J52)*(256/LOG10(262144))</f>
        <v>229.64121916071394</v>
      </c>
    </row>
    <row r="53" spans="1:11" ht="12.75">
      <c r="A53" s="15"/>
      <c r="B53" s="14"/>
      <c r="C53" s="14"/>
      <c r="D53" s="14"/>
      <c r="E53" s="14"/>
      <c r="F53" s="14"/>
      <c r="G53" s="14"/>
      <c r="H53" s="11"/>
      <c r="I53" s="42"/>
      <c r="J53" s="48">
        <v>170830</v>
      </c>
      <c r="K53" s="74">
        <f>LOG10(J53)*(256/LOG10(262144))</f>
        <v>247.2135371080812</v>
      </c>
    </row>
  </sheetData>
  <sheetProtection/>
  <mergeCells count="1">
    <mergeCell ref="E13:F13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58"/>
  <sheetViews>
    <sheetView tabSelected="1" zoomScalePageLayoutView="0" workbookViewId="0" topLeftCell="A1">
      <selection activeCell="C7" sqref="C7:C12"/>
    </sheetView>
  </sheetViews>
  <sheetFormatPr defaultColWidth="9.140625" defaultRowHeight="12.75"/>
  <cols>
    <col min="1" max="1" width="8.421875" style="0" customWidth="1"/>
    <col min="2" max="2" width="8.00390625" style="0" customWidth="1"/>
    <col min="4" max="4" width="13.00390625" style="0" customWidth="1"/>
    <col min="5" max="5" width="11.7109375" style="0" customWidth="1"/>
    <col min="6" max="6" width="9.8515625" style="0" customWidth="1"/>
    <col min="7" max="7" width="11.00390625" style="0" customWidth="1"/>
    <col min="8" max="8" width="13.7109375" style="0" customWidth="1"/>
    <col min="9" max="9" width="1.7109375" style="0" customWidth="1"/>
    <col min="11" max="11" width="9.57421875" style="0" bestFit="1" customWidth="1"/>
    <col min="12" max="12" width="1.57421875" style="0" customWidth="1"/>
    <col min="13" max="13" width="12.7109375" style="0" customWidth="1"/>
    <col min="14" max="14" width="11.57421875" style="0" customWidth="1"/>
    <col min="15" max="15" width="13.140625" style="0" customWidth="1"/>
  </cols>
  <sheetData>
    <row r="1" spans="2:7" ht="16.5" thickBot="1">
      <c r="B1" s="92" t="s">
        <v>43</v>
      </c>
      <c r="C1" s="93"/>
      <c r="D1" s="93"/>
      <c r="E1" s="93"/>
      <c r="F1" s="93"/>
      <c r="G1" s="94"/>
    </row>
    <row r="3" spans="1:6" ht="28.5" thickBot="1">
      <c r="A3" s="61"/>
      <c r="B3" s="10" t="s">
        <v>9</v>
      </c>
      <c r="C3" s="8"/>
      <c r="D3" s="8"/>
      <c r="E3" s="8"/>
      <c r="F3" s="8"/>
    </row>
    <row r="4" spans="1:15" ht="15" customHeight="1" thickBot="1">
      <c r="A4" s="61"/>
      <c r="B4" s="4"/>
      <c r="J4" s="67" t="s">
        <v>35</v>
      </c>
      <c r="K4" s="68"/>
      <c r="M4" s="17" t="s">
        <v>20</v>
      </c>
      <c r="N4" s="18"/>
      <c r="O4" s="19"/>
    </row>
    <row r="5" spans="1:15" ht="15.75" thickBot="1">
      <c r="A5" s="61"/>
      <c r="B5" s="9"/>
      <c r="E5" s="9"/>
      <c r="J5" s="65" t="s">
        <v>30</v>
      </c>
      <c r="K5" s="32"/>
      <c r="M5" s="22"/>
      <c r="N5" s="23"/>
      <c r="O5" s="24"/>
    </row>
    <row r="6" spans="1:15" ht="15">
      <c r="A6" s="61"/>
      <c r="B6" s="1" t="s">
        <v>12</v>
      </c>
      <c r="C6" s="5" t="s">
        <v>11</v>
      </c>
      <c r="D6" s="2" t="s">
        <v>14</v>
      </c>
      <c r="E6" s="2" t="s">
        <v>15</v>
      </c>
      <c r="F6" s="2" t="s">
        <v>13</v>
      </c>
      <c r="G6" s="2" t="s">
        <v>10</v>
      </c>
      <c r="H6" s="71" t="s">
        <v>16</v>
      </c>
      <c r="J6" s="20" t="s">
        <v>28</v>
      </c>
      <c r="K6" s="21"/>
      <c r="M6" s="25" t="s">
        <v>23</v>
      </c>
      <c r="N6" s="25" t="s">
        <v>24</v>
      </c>
      <c r="O6" s="25" t="s">
        <v>26</v>
      </c>
    </row>
    <row r="7" spans="1:15" ht="15">
      <c r="A7" s="61"/>
      <c r="B7" s="33">
        <v>1</v>
      </c>
      <c r="C7" s="111">
        <v>89.65377064074102</v>
      </c>
      <c r="D7" s="102">
        <v>15.815037362165851</v>
      </c>
      <c r="E7" s="35"/>
      <c r="F7" s="35">
        <f aca="true" t="shared" si="0" ref="F7:F12">G$14*C7+G$15</f>
        <v>2.810807778397552</v>
      </c>
      <c r="G7" s="36"/>
      <c r="H7" s="37">
        <f aca="true" t="shared" si="1" ref="H7:H12">10^F7</f>
        <v>646.8562495365369</v>
      </c>
      <c r="J7" s="20" t="s">
        <v>29</v>
      </c>
      <c r="K7" s="21"/>
      <c r="M7" s="30"/>
      <c r="N7" s="26">
        <f aca="true" t="shared" si="2" ref="N7:N12">G$14*M7+G$15</f>
        <v>0.807149352292782</v>
      </c>
      <c r="O7" s="82">
        <f aca="true" t="shared" si="3" ref="O7:O18">10^N7</f>
        <v>6.414301241470258</v>
      </c>
    </row>
    <row r="8" spans="1:15" ht="13.5" thickBot="1">
      <c r="A8" s="61"/>
      <c r="B8" s="33">
        <v>2</v>
      </c>
      <c r="C8" s="111">
        <v>129.72847669105823</v>
      </c>
      <c r="D8" s="102">
        <v>5086.643053234894</v>
      </c>
      <c r="E8" s="35">
        <f>LOG10(D8)</f>
        <v>3.7064312628034743</v>
      </c>
      <c r="F8" s="35">
        <f t="shared" si="0"/>
        <v>3.706431262803475</v>
      </c>
      <c r="G8" s="36">
        <f>((ABS(F8-E8))/F8)*10</f>
        <v>1.1981584936075731E-15</v>
      </c>
      <c r="H8" s="37">
        <f t="shared" si="1"/>
        <v>5086.643053234902</v>
      </c>
      <c r="J8" s="28" t="s">
        <v>21</v>
      </c>
      <c r="K8" s="29" t="s">
        <v>22</v>
      </c>
      <c r="M8" s="30"/>
      <c r="N8" s="26">
        <f t="shared" si="2"/>
        <v>0.807149352292782</v>
      </c>
      <c r="O8" s="82">
        <f t="shared" si="3"/>
        <v>6.414301241470258</v>
      </c>
    </row>
    <row r="9" spans="1:15" ht="12.75">
      <c r="A9" s="61"/>
      <c r="B9" s="33">
        <v>3</v>
      </c>
      <c r="C9" s="111">
        <v>152.63527005387925</v>
      </c>
      <c r="D9" s="102">
        <v>16533.762269062943</v>
      </c>
      <c r="E9" s="35">
        <f>LOG10(D9)</f>
        <v>4.218371688827232</v>
      </c>
      <c r="F9" s="35">
        <f t="shared" si="0"/>
        <v>4.218371688827232</v>
      </c>
      <c r="G9" s="36">
        <f>((ABS(F9-E9))/F9)*10</f>
        <v>0</v>
      </c>
      <c r="H9" s="37">
        <f t="shared" si="1"/>
        <v>16533.762269062972</v>
      </c>
      <c r="J9" s="70"/>
      <c r="K9" s="72">
        <f aca="true" t="shared" si="4" ref="K9:K14">J9/4</f>
        <v>0</v>
      </c>
      <c r="M9" s="30"/>
      <c r="N9" s="26">
        <f t="shared" si="2"/>
        <v>0.807149352292782</v>
      </c>
      <c r="O9" s="82">
        <f t="shared" si="3"/>
        <v>6.414301241470258</v>
      </c>
    </row>
    <row r="10" spans="1:15" ht="12.75">
      <c r="A10" s="61"/>
      <c r="B10" s="33">
        <v>4</v>
      </c>
      <c r="C10" s="111">
        <v>175.3650733078463</v>
      </c>
      <c r="D10" s="102">
        <v>53254.53414314926</v>
      </c>
      <c r="E10" s="35">
        <f>LOG10(D10)</f>
        <v>4.726356589942131</v>
      </c>
      <c r="F10" s="35">
        <f t="shared" si="0"/>
        <v>4.726356589942132</v>
      </c>
      <c r="G10" s="36">
        <f>((ABS(F10-E10))/F10)*10</f>
        <v>1.8792031510914834E-15</v>
      </c>
      <c r="H10" s="37">
        <f t="shared" si="1"/>
        <v>53254.53414314936</v>
      </c>
      <c r="J10" s="30"/>
      <c r="K10" s="72">
        <f t="shared" si="4"/>
        <v>0</v>
      </c>
      <c r="M10" s="30"/>
      <c r="N10" s="26">
        <f t="shared" si="2"/>
        <v>0.807149352292782</v>
      </c>
      <c r="O10" s="82">
        <f t="shared" si="3"/>
        <v>6.414301241470258</v>
      </c>
    </row>
    <row r="11" spans="1:15" ht="12.75">
      <c r="A11" s="61"/>
      <c r="B11" s="33">
        <v>5</v>
      </c>
      <c r="C11" s="111">
        <v>202.3525934108656</v>
      </c>
      <c r="D11" s="102">
        <v>213548.5144390406</v>
      </c>
      <c r="E11" s="35">
        <f>LOG10(D11)</f>
        <v>5.329496554581989</v>
      </c>
      <c r="F11" s="35">
        <f t="shared" si="0"/>
        <v>5.32949655458199</v>
      </c>
      <c r="G11" s="36">
        <f>((ABS(F11-E11))/F11)*10</f>
        <v>1.6665334344508044E-15</v>
      </c>
      <c r="H11" s="37">
        <f t="shared" si="1"/>
        <v>213548.51443904097</v>
      </c>
      <c r="J11" s="30"/>
      <c r="K11" s="72">
        <f t="shared" si="4"/>
        <v>0</v>
      </c>
      <c r="M11" s="30"/>
      <c r="N11" s="26">
        <f t="shared" si="2"/>
        <v>0.807149352292782</v>
      </c>
      <c r="O11" s="82">
        <f t="shared" si="3"/>
        <v>6.414301241470258</v>
      </c>
    </row>
    <row r="12" spans="1:15" ht="13.5" thickBot="1">
      <c r="A12" s="61"/>
      <c r="B12" s="34">
        <v>6</v>
      </c>
      <c r="C12" s="112">
        <v>220.21202989093166</v>
      </c>
      <c r="D12" s="103">
        <v>535345.7664302527</v>
      </c>
      <c r="E12" s="117">
        <f>LOG10(D12)</f>
        <v>5.728634372579195</v>
      </c>
      <c r="F12" s="117">
        <f t="shared" si="0"/>
        <v>5.7286343725791955</v>
      </c>
      <c r="G12" s="118">
        <f>((ABS(F12-E12))/F12)*10</f>
        <v>1.5504191085252346E-15</v>
      </c>
      <c r="H12" s="38">
        <f t="shared" si="1"/>
        <v>535345.7664302546</v>
      </c>
      <c r="J12" s="30"/>
      <c r="K12" s="72">
        <f t="shared" si="4"/>
        <v>0</v>
      </c>
      <c r="M12" s="30"/>
      <c r="N12" s="26">
        <f t="shared" si="2"/>
        <v>0.807149352292782</v>
      </c>
      <c r="O12" s="82">
        <f t="shared" si="3"/>
        <v>6.414301241470258</v>
      </c>
    </row>
    <row r="13" spans="1:15" ht="12.75">
      <c r="A13" s="61"/>
      <c r="E13" s="121" t="s">
        <v>63</v>
      </c>
      <c r="F13" s="122"/>
      <c r="G13" s="110">
        <f>AVERAGE(G8:G12)</f>
        <v>1.2588628375350191E-15</v>
      </c>
      <c r="J13" s="30"/>
      <c r="K13" s="72">
        <f t="shared" si="4"/>
        <v>0</v>
      </c>
      <c r="M13" s="30"/>
      <c r="N13" s="26">
        <f aca="true" t="shared" si="5" ref="N13:N18">G$14*M13+G$15</f>
        <v>0.807149352292782</v>
      </c>
      <c r="O13" s="82">
        <f t="shared" si="3"/>
        <v>6.414301241470258</v>
      </c>
    </row>
    <row r="14" spans="1:15" ht="12.75">
      <c r="A14" s="61"/>
      <c r="G14" s="119">
        <f>SLOPE(E8:E12,C8:C12)</f>
        <v>0.022348847257454393</v>
      </c>
      <c r="H14" s="120" t="s">
        <v>64</v>
      </c>
      <c r="J14" s="30"/>
      <c r="K14" s="72">
        <f t="shared" si="4"/>
        <v>0</v>
      </c>
      <c r="M14" s="30"/>
      <c r="N14" s="26">
        <f t="shared" si="5"/>
        <v>0.807149352292782</v>
      </c>
      <c r="O14" s="82">
        <f t="shared" si="3"/>
        <v>6.414301241470258</v>
      </c>
    </row>
    <row r="15" spans="1:15" ht="12.75">
      <c r="A15" s="61"/>
      <c r="G15" s="119">
        <f>INTERCEPT(E8:E12,C8:C12)</f>
        <v>0.807149352292782</v>
      </c>
      <c r="H15" s="120" t="s">
        <v>65</v>
      </c>
      <c r="M15" s="30"/>
      <c r="N15" s="26">
        <f t="shared" si="5"/>
        <v>0.807149352292782</v>
      </c>
      <c r="O15" s="82">
        <f t="shared" si="3"/>
        <v>6.414301241470258</v>
      </c>
    </row>
    <row r="16" spans="1:15" ht="13.5" thickBot="1">
      <c r="A16" s="61"/>
      <c r="G16" s="119">
        <f>RSQ(E8:E12,C8:C12)</f>
        <v>1.0000000000000004</v>
      </c>
      <c r="H16" s="120" t="s">
        <v>66</v>
      </c>
      <c r="M16" s="30"/>
      <c r="N16" s="26">
        <f t="shared" si="5"/>
        <v>0.807149352292782</v>
      </c>
      <c r="O16" s="82">
        <f t="shared" si="3"/>
        <v>6.414301241470258</v>
      </c>
    </row>
    <row r="17" spans="10:15" ht="13.5" thickBot="1">
      <c r="J17" s="67" t="s">
        <v>33</v>
      </c>
      <c r="K17" s="68"/>
      <c r="M17" s="30"/>
      <c r="N17" s="26">
        <f t="shared" si="5"/>
        <v>0.807149352292782</v>
      </c>
      <c r="O17" s="82">
        <f t="shared" si="3"/>
        <v>6.414301241470258</v>
      </c>
    </row>
    <row r="18" spans="10:15" ht="15">
      <c r="J18" s="65" t="s">
        <v>31</v>
      </c>
      <c r="K18" s="39"/>
      <c r="M18" s="30"/>
      <c r="N18" s="26">
        <f t="shared" si="5"/>
        <v>0.807149352292782</v>
      </c>
      <c r="O18" s="82">
        <f t="shared" si="3"/>
        <v>6.414301241470258</v>
      </c>
    </row>
    <row r="19" spans="10:11" ht="15">
      <c r="J19" s="20" t="s">
        <v>28</v>
      </c>
      <c r="K19" s="21"/>
    </row>
    <row r="20" spans="10:11" ht="15">
      <c r="J20" s="20" t="s">
        <v>29</v>
      </c>
      <c r="K20" s="21"/>
    </row>
    <row r="21" spans="10:11" ht="13.5" thickBot="1">
      <c r="J21" s="28" t="s">
        <v>21</v>
      </c>
      <c r="K21" s="29" t="s">
        <v>22</v>
      </c>
    </row>
    <row r="22" spans="10:14" ht="12.75">
      <c r="J22" s="31"/>
      <c r="K22" s="73" t="e">
        <f aca="true" t="shared" si="6" ref="K22:K27">LOG10(J22*10)*(64)</f>
        <v>#NUM!</v>
      </c>
      <c r="M22" s="89" t="s">
        <v>36</v>
      </c>
      <c r="N22" s="90"/>
    </row>
    <row r="23" spans="10:14" ht="12.75">
      <c r="J23" s="30"/>
      <c r="K23" s="73" t="e">
        <f t="shared" si="6"/>
        <v>#NUM!</v>
      </c>
      <c r="M23" s="85" t="s">
        <v>38</v>
      </c>
      <c r="N23" s="86"/>
    </row>
    <row r="24" spans="10:14" ht="12.75">
      <c r="J24" s="30"/>
      <c r="K24" s="73" t="e">
        <f t="shared" si="6"/>
        <v>#NUM!</v>
      </c>
      <c r="M24" s="85" t="s">
        <v>39</v>
      </c>
      <c r="N24" s="86"/>
    </row>
    <row r="25" spans="10:14" ht="12.75">
      <c r="J25" s="30"/>
      <c r="K25" s="73" t="e">
        <f t="shared" si="6"/>
        <v>#NUM!</v>
      </c>
      <c r="M25" s="85" t="s">
        <v>40</v>
      </c>
      <c r="N25" s="86"/>
    </row>
    <row r="26" spans="10:14" ht="12.75">
      <c r="J26" s="30"/>
      <c r="K26" s="73" t="e">
        <f t="shared" si="6"/>
        <v>#NUM!</v>
      </c>
      <c r="M26" s="85" t="s">
        <v>41</v>
      </c>
      <c r="N26" s="86"/>
    </row>
    <row r="27" spans="10:14" ht="12.75">
      <c r="J27" s="30"/>
      <c r="K27" s="73" t="e">
        <f t="shared" si="6"/>
        <v>#NUM!</v>
      </c>
      <c r="M27" s="85" t="s">
        <v>37</v>
      </c>
      <c r="N27" s="86"/>
    </row>
    <row r="28" spans="13:14" ht="12.75">
      <c r="M28" s="91" t="s">
        <v>42</v>
      </c>
      <c r="N28" s="86"/>
    </row>
    <row r="29" spans="13:14" ht="13.5" thickBot="1">
      <c r="M29" s="87" t="s">
        <v>44</v>
      </c>
      <c r="N29" s="88"/>
    </row>
    <row r="30" spans="10:11" ht="13.5" thickBot="1">
      <c r="J30" s="67" t="s">
        <v>34</v>
      </c>
      <c r="K30" s="68"/>
    </row>
    <row r="31" spans="10:11" ht="15">
      <c r="J31" s="65" t="s">
        <v>32</v>
      </c>
      <c r="K31" s="39"/>
    </row>
    <row r="32" spans="10:11" ht="15">
      <c r="J32" s="20" t="s">
        <v>28</v>
      </c>
      <c r="K32" s="21"/>
    </row>
    <row r="33" spans="10:11" ht="15">
      <c r="J33" s="20" t="s">
        <v>29</v>
      </c>
      <c r="K33" s="21"/>
    </row>
    <row r="34" spans="10:11" ht="15" thickBot="1">
      <c r="J34" s="28" t="s">
        <v>45</v>
      </c>
      <c r="K34" s="29" t="s">
        <v>22</v>
      </c>
    </row>
    <row r="35" spans="10:11" ht="12.75">
      <c r="J35" s="31"/>
      <c r="K35" s="73" t="e">
        <f aca="true" t="shared" si="7" ref="K35:K40">LOG10(J35)*(64)</f>
        <v>#NUM!</v>
      </c>
    </row>
    <row r="36" spans="10:11" ht="12.75">
      <c r="J36" s="30"/>
      <c r="K36" s="73" t="e">
        <f t="shared" si="7"/>
        <v>#NUM!</v>
      </c>
    </row>
    <row r="37" spans="10:11" ht="12.75">
      <c r="J37" s="30"/>
      <c r="K37" s="73" t="e">
        <f t="shared" si="7"/>
        <v>#NUM!</v>
      </c>
    </row>
    <row r="38" spans="10:11" ht="12.75">
      <c r="J38" s="30"/>
      <c r="K38" s="73" t="e">
        <f t="shared" si="7"/>
        <v>#NUM!</v>
      </c>
    </row>
    <row r="39" spans="10:11" ht="12.75">
      <c r="J39" s="30"/>
      <c r="K39" s="73" t="e">
        <f t="shared" si="7"/>
        <v>#NUM!</v>
      </c>
    </row>
    <row r="40" spans="10:11" ht="12.75">
      <c r="J40" s="30"/>
      <c r="K40" s="73" t="e">
        <f t="shared" si="7"/>
        <v>#NUM!</v>
      </c>
    </row>
    <row r="42" ht="13.5" thickBot="1"/>
    <row r="43" spans="10:11" ht="13.5" thickBot="1">
      <c r="J43" s="67" t="s">
        <v>59</v>
      </c>
      <c r="K43" s="68"/>
    </row>
    <row r="44" spans="10:11" ht="15">
      <c r="J44" s="65" t="s">
        <v>60</v>
      </c>
      <c r="K44" s="39"/>
    </row>
    <row r="45" spans="10:11" ht="15">
      <c r="J45" s="20" t="s">
        <v>28</v>
      </c>
      <c r="K45" s="21"/>
    </row>
    <row r="46" spans="10:11" ht="15">
      <c r="J46" s="20" t="s">
        <v>29</v>
      </c>
      <c r="K46" s="21"/>
    </row>
    <row r="47" spans="10:11" ht="15" thickBot="1">
      <c r="J47" s="28" t="s">
        <v>61</v>
      </c>
      <c r="K47" s="29" t="s">
        <v>22</v>
      </c>
    </row>
    <row r="48" spans="1:11" ht="12.75">
      <c r="A48" s="40" t="s">
        <v>46</v>
      </c>
      <c r="B48" s="12"/>
      <c r="C48" s="12"/>
      <c r="D48" s="12"/>
      <c r="E48" s="41" t="s">
        <v>3</v>
      </c>
      <c r="F48" s="12"/>
      <c r="G48" s="41" t="s">
        <v>7</v>
      </c>
      <c r="H48" s="11"/>
      <c r="I48" s="42"/>
      <c r="J48" s="105">
        <v>57</v>
      </c>
      <c r="K48" s="106">
        <f>LOG10(J48)*(256/LOG10(262144))</f>
        <v>82.95665797923189</v>
      </c>
    </row>
    <row r="49" spans="1:11" ht="12.75">
      <c r="A49" s="15"/>
      <c r="B49" s="14"/>
      <c r="C49" s="42"/>
      <c r="D49" s="14"/>
      <c r="E49" s="14"/>
      <c r="F49" s="42"/>
      <c r="G49" s="42"/>
      <c r="H49" s="11"/>
      <c r="I49" s="42"/>
      <c r="J49" s="107">
        <v>1057</v>
      </c>
      <c r="K49" s="106">
        <f>LOG10(J49)*(256/LOG10(262144))</f>
        <v>142.87302629522037</v>
      </c>
    </row>
    <row r="50" spans="1:11" ht="12.75">
      <c r="A50" s="43" t="s">
        <v>5</v>
      </c>
      <c r="B50" s="13"/>
      <c r="C50" s="13"/>
      <c r="D50" s="41" t="s">
        <v>6</v>
      </c>
      <c r="E50" s="12"/>
      <c r="F50" s="12"/>
      <c r="G50" s="41" t="s">
        <v>4</v>
      </c>
      <c r="H50" s="11"/>
      <c r="I50" s="42"/>
      <c r="J50" s="107">
        <v>3433</v>
      </c>
      <c r="K50" s="106">
        <f>LOG10(J50)*(256/LOG10(262144))</f>
        <v>167.0436144633921</v>
      </c>
    </row>
    <row r="51" spans="1:11" ht="12.75">
      <c r="A51" s="44"/>
      <c r="B51" s="12"/>
      <c r="C51" s="14"/>
      <c r="D51" s="12"/>
      <c r="E51" s="12"/>
      <c r="F51" s="14"/>
      <c r="G51" s="42"/>
      <c r="H51" s="11"/>
      <c r="I51" s="42"/>
      <c r="J51" s="107">
        <v>10677</v>
      </c>
      <c r="K51" s="106">
        <f>LOG10(J51)*(256/LOG10(262144))</f>
        <v>190.32488843706227</v>
      </c>
    </row>
    <row r="52" spans="1:11" ht="12.75">
      <c r="A52" s="40" t="s">
        <v>8</v>
      </c>
      <c r="B52" s="12"/>
      <c r="C52" s="12"/>
      <c r="D52" s="12"/>
      <c r="E52" s="12"/>
      <c r="F52" s="12"/>
      <c r="G52" s="12"/>
      <c r="H52" s="11"/>
      <c r="I52" s="42"/>
      <c r="J52" s="107">
        <v>39799</v>
      </c>
      <c r="K52" s="106">
        <f>LOG10(J52)*(256/LOG10(262144))</f>
        <v>217.32187820435715</v>
      </c>
    </row>
    <row r="53" spans="1:11" ht="12.75">
      <c r="A53" s="15"/>
      <c r="B53" s="14"/>
      <c r="C53" s="14"/>
      <c r="D53" s="14"/>
      <c r="E53" s="14"/>
      <c r="F53" s="14"/>
      <c r="G53" s="14"/>
      <c r="H53" s="11"/>
      <c r="I53" s="42"/>
      <c r="J53" s="107">
        <v>95408</v>
      </c>
      <c r="K53" s="106">
        <f>LOG10(J53)*(256/LOG10(262144))</f>
        <v>235.2614772824771</v>
      </c>
    </row>
    <row r="58" ht="12.75">
      <c r="J58" s="104" t="s">
        <v>62</v>
      </c>
    </row>
  </sheetData>
  <sheetProtection/>
  <mergeCells count="1">
    <mergeCell ref="E13:F13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2001-05-29T17:34:24Z</cp:lastPrinted>
  <dcterms:created xsi:type="dcterms:W3CDTF">1999-12-06T19:17:15Z</dcterms:created>
  <dcterms:modified xsi:type="dcterms:W3CDTF">2016-04-01T15:29:58Z</dcterms:modified>
  <cp:category/>
  <cp:version/>
  <cp:contentType/>
  <cp:contentStatus/>
</cp:coreProperties>
</file>